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BXL ACC Templates and Lists\Tax related templates\"/>
    </mc:Choice>
  </mc:AlternateContent>
  <xr:revisionPtr revIDLastSave="0" documentId="13_ncr:1_{FB5C9B16-4E90-4D1C-82B8-D06E1DA3E7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st accounts" sheetId="1" r:id="rId1"/>
    <sheet name="freelance versus company" sheetId="2" r:id="rId2"/>
    <sheet name="different scenar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3" l="1"/>
  <c r="F20" i="3"/>
  <c r="G20" i="3"/>
  <c r="G30" i="3" s="1"/>
  <c r="D51" i="3"/>
  <c r="C51" i="3"/>
  <c r="C49" i="3"/>
  <c r="E17" i="3"/>
  <c r="C53" i="3"/>
  <c r="C44" i="3"/>
  <c r="C42" i="3"/>
  <c r="B42" i="3"/>
  <c r="C41" i="3"/>
  <c r="B41" i="3"/>
  <c r="B49" i="3" s="1"/>
  <c r="B37" i="3"/>
  <c r="C37" i="3" s="1"/>
  <c r="D37" i="3" s="1"/>
  <c r="E37" i="3" s="1"/>
  <c r="F37" i="3" s="1"/>
  <c r="G37" i="3" s="1"/>
  <c r="B30" i="3"/>
  <c r="G28" i="3"/>
  <c r="G45" i="3" s="1"/>
  <c r="D27" i="3"/>
  <c r="D41" i="3" s="1"/>
  <c r="C26" i="3"/>
  <c r="D25" i="3"/>
  <c r="D42" i="3" s="1"/>
  <c r="F9" i="3"/>
  <c r="F11" i="3" s="1"/>
  <c r="E9" i="3"/>
  <c r="D9" i="3"/>
  <c r="E11" i="3"/>
  <c r="D11" i="3"/>
  <c r="C11" i="3"/>
  <c r="B11" i="3"/>
  <c r="B5" i="3"/>
  <c r="C5" i="3" s="1"/>
  <c r="G5" i="2"/>
  <c r="C5" i="2"/>
  <c r="B5" i="2"/>
  <c r="C34" i="2"/>
  <c r="D34" i="2"/>
  <c r="E34" i="2"/>
  <c r="F34" i="2"/>
  <c r="G34" i="2"/>
  <c r="H34" i="2" s="1"/>
  <c r="I34" i="2" s="1"/>
  <c r="J34" i="2" s="1"/>
  <c r="B34" i="2"/>
  <c r="H5" i="2"/>
  <c r="H24" i="2"/>
  <c r="I8" i="2"/>
  <c r="I23" i="2"/>
  <c r="J23" i="2" s="1"/>
  <c r="I24" i="2"/>
  <c r="J8" i="2"/>
  <c r="J24" i="2" s="1"/>
  <c r="G38" i="2"/>
  <c r="G45" i="2" s="1"/>
  <c r="G39" i="2"/>
  <c r="G37" i="2"/>
  <c r="G43" i="2"/>
  <c r="G44" i="2" s="1"/>
  <c r="G27" i="2"/>
  <c r="G28" i="2"/>
  <c r="F38" i="2"/>
  <c r="F45" i="2" s="1"/>
  <c r="F46" i="2" s="1"/>
  <c r="F39" i="2"/>
  <c r="F5" i="2"/>
  <c r="F37" i="2"/>
  <c r="F43" i="2" s="1"/>
  <c r="F44" i="2" s="1"/>
  <c r="F27" i="2"/>
  <c r="F28" i="2" s="1"/>
  <c r="E38" i="2"/>
  <c r="E39" i="2"/>
  <c r="E45" i="2"/>
  <c r="E46" i="2" s="1"/>
  <c r="E5" i="2"/>
  <c r="E37" i="2"/>
  <c r="E43" i="2"/>
  <c r="E44" i="2" s="1"/>
  <c r="E27" i="2"/>
  <c r="E28" i="2"/>
  <c r="D38" i="2"/>
  <c r="D45" i="2" s="1"/>
  <c r="D46" i="2" s="1"/>
  <c r="D39" i="2"/>
  <c r="D5" i="2"/>
  <c r="D37" i="2"/>
  <c r="D43" i="2" s="1"/>
  <c r="D44" i="2" s="1"/>
  <c r="D27" i="2"/>
  <c r="D28" i="2"/>
  <c r="C27" i="2"/>
  <c r="C38" i="2"/>
  <c r="C39" i="2"/>
  <c r="C45" i="2"/>
  <c r="C46" i="2" s="1"/>
  <c r="C37" i="2"/>
  <c r="C43" i="2" s="1"/>
  <c r="C44" i="2" s="1"/>
  <c r="C28" i="2"/>
  <c r="B38" i="2"/>
  <c r="F5" i="1"/>
  <c r="F10" i="1"/>
  <c r="F11" i="1"/>
  <c r="F12" i="1"/>
  <c r="F15" i="1"/>
  <c r="F17" i="1"/>
  <c r="F19" i="1"/>
  <c r="F21" i="1"/>
  <c r="F22" i="1"/>
  <c r="F23" i="1"/>
  <c r="F24" i="1"/>
  <c r="F26" i="1"/>
  <c r="F28" i="1"/>
  <c r="F30" i="1"/>
  <c r="D18" i="1"/>
  <c r="F18" i="1" s="1"/>
  <c r="D16" i="1"/>
  <c r="F16" i="1" s="1"/>
  <c r="D15" i="1"/>
  <c r="D14" i="1"/>
  <c r="F14" i="1" s="1"/>
  <c r="D13" i="1"/>
  <c r="F13" i="1" s="1"/>
  <c r="C6" i="1"/>
  <c r="F6" i="1" s="1"/>
  <c r="F7" i="1"/>
  <c r="F8" i="1"/>
  <c r="F9" i="1"/>
  <c r="F20" i="1"/>
  <c r="F25" i="1"/>
  <c r="F27" i="1"/>
  <c r="F29" i="1"/>
  <c r="F31" i="1"/>
  <c r="F32" i="1"/>
  <c r="F33" i="1"/>
  <c r="F34" i="1"/>
  <c r="I5" i="2"/>
  <c r="J5" i="2"/>
  <c r="J37" i="2" s="1"/>
  <c r="I25" i="2"/>
  <c r="J25" i="2"/>
  <c r="J38" i="2" s="1"/>
  <c r="B27" i="2"/>
  <c r="H37" i="2"/>
  <c r="I37" i="2"/>
  <c r="H38" i="2"/>
  <c r="I38" i="2"/>
  <c r="B39" i="2"/>
  <c r="B45" i="2" s="1"/>
  <c r="H39" i="2"/>
  <c r="I39" i="2"/>
  <c r="H41" i="2"/>
  <c r="H49" i="2"/>
  <c r="I49" i="2"/>
  <c r="B13" i="3" l="1"/>
  <c r="B26" i="3" s="1"/>
  <c r="B31" i="3"/>
  <c r="C13" i="3"/>
  <c r="C15" i="3" s="1"/>
  <c r="D26" i="3"/>
  <c r="E27" i="3"/>
  <c r="F27" i="3" s="1"/>
  <c r="B40" i="3"/>
  <c r="B47" i="3" s="1"/>
  <c r="B48" i="3" s="1"/>
  <c r="D53" i="3"/>
  <c r="C40" i="3"/>
  <c r="E41" i="3"/>
  <c r="D5" i="3"/>
  <c r="G9" i="3"/>
  <c r="E25" i="3"/>
  <c r="F38" i="1"/>
  <c r="G46" i="2"/>
  <c r="J39" i="2"/>
  <c r="J49" i="2"/>
  <c r="C36" i="1"/>
  <c r="B37" i="2"/>
  <c r="B43" i="2" s="1"/>
  <c r="B44" i="2" s="1"/>
  <c r="B28" i="2"/>
  <c r="B50" i="3" l="1"/>
  <c r="C17" i="3"/>
  <c r="C52" i="3" s="1"/>
  <c r="E42" i="3"/>
  <c r="F25" i="3"/>
  <c r="G11" i="3"/>
  <c r="D13" i="3"/>
  <c r="D40" i="3"/>
  <c r="E5" i="3"/>
  <c r="F41" i="3"/>
  <c r="G27" i="3"/>
  <c r="C43" i="3"/>
  <c r="C30" i="3"/>
  <c r="C31" i="3" s="1"/>
  <c r="C32" i="3" s="1"/>
  <c r="C33" i="3" s="1"/>
  <c r="E26" i="3"/>
  <c r="E53" i="3"/>
  <c r="B46" i="2"/>
  <c r="C7" i="2"/>
  <c r="C10" i="2" s="1"/>
  <c r="C12" i="2" s="1"/>
  <c r="C24" i="2" s="1"/>
  <c r="G7" i="2"/>
  <c r="G10" i="2" s="1"/>
  <c r="G12" i="2" s="1"/>
  <c r="G24" i="2" s="1"/>
  <c r="B7" i="2"/>
  <c r="B10" i="2" s="1"/>
  <c r="B12" i="2" s="1"/>
  <c r="B24" i="2" s="1"/>
  <c r="E7" i="2"/>
  <c r="E10" i="2" s="1"/>
  <c r="E12" i="2" s="1"/>
  <c r="E24" i="2" s="1"/>
  <c r="F7" i="2"/>
  <c r="F10" i="2" s="1"/>
  <c r="F12" i="2" s="1"/>
  <c r="F24" i="2" s="1"/>
  <c r="D7" i="2"/>
  <c r="D10" i="2" s="1"/>
  <c r="D12" i="2" s="1"/>
  <c r="D24" i="2" s="1"/>
  <c r="H7" i="2"/>
  <c r="H10" i="2" s="1"/>
  <c r="H12" i="2" s="1"/>
  <c r="I7" i="2"/>
  <c r="I10" i="2" s="1"/>
  <c r="I12" i="2" s="1"/>
  <c r="J7" i="2"/>
  <c r="J10" i="2" s="1"/>
  <c r="J12" i="2" s="1"/>
  <c r="C47" i="3" l="1"/>
  <c r="C48" i="3" s="1"/>
  <c r="C50" i="3"/>
  <c r="E40" i="3"/>
  <c r="F5" i="3"/>
  <c r="E13" i="3"/>
  <c r="G41" i="3"/>
  <c r="D15" i="3"/>
  <c r="G25" i="3"/>
  <c r="F42" i="3"/>
  <c r="F53" i="3"/>
  <c r="F26" i="3"/>
  <c r="I14" i="2"/>
  <c r="I16" i="2" s="1"/>
  <c r="H14" i="2"/>
  <c r="H16" i="2"/>
  <c r="H48" i="2" s="1"/>
  <c r="J16" i="2"/>
  <c r="J14" i="2"/>
  <c r="D43" i="3" l="1"/>
  <c r="E15" i="3"/>
  <c r="G42" i="3"/>
  <c r="G53" i="3"/>
  <c r="G26" i="3"/>
  <c r="F13" i="3"/>
  <c r="F40" i="3"/>
  <c r="G5" i="3"/>
  <c r="D17" i="3"/>
  <c r="I48" i="2"/>
  <c r="I18" i="2"/>
  <c r="H27" i="2"/>
  <c r="H28" i="2" s="1"/>
  <c r="H29" i="2" s="1"/>
  <c r="H30" i="2" s="1"/>
  <c r="H40" i="2"/>
  <c r="J40" i="2"/>
  <c r="J18" i="2"/>
  <c r="I40" i="2"/>
  <c r="G13" i="3" l="1"/>
  <c r="G40" i="3"/>
  <c r="F15" i="3"/>
  <c r="F17" i="3" s="1"/>
  <c r="E43" i="3"/>
  <c r="D19" i="3"/>
  <c r="E19" i="3"/>
  <c r="E52" i="3"/>
  <c r="J21" i="2"/>
  <c r="J19" i="2"/>
  <c r="I19" i="2"/>
  <c r="I21" i="2"/>
  <c r="H45" i="2"/>
  <c r="H43" i="2"/>
  <c r="H44" i="2" s="1"/>
  <c r="J48" i="2"/>
  <c r="F19" i="3" l="1"/>
  <c r="F52" i="3" s="1"/>
  <c r="D20" i="3"/>
  <c r="D23" i="3" s="1"/>
  <c r="D52" i="3"/>
  <c r="F43" i="3"/>
  <c r="G15" i="3"/>
  <c r="G17" i="3" s="1"/>
  <c r="J41" i="2"/>
  <c r="J27" i="2"/>
  <c r="J28" i="2" s="1"/>
  <c r="J29" i="2" s="1"/>
  <c r="J30" i="2" s="1"/>
  <c r="I41" i="2"/>
  <c r="I27" i="2"/>
  <c r="I28" i="2" s="1"/>
  <c r="I29" i="2" s="1"/>
  <c r="I30" i="2" s="1"/>
  <c r="H46" i="2"/>
  <c r="H47" i="2"/>
  <c r="G19" i="3" l="1"/>
  <c r="G52" i="3" s="1"/>
  <c r="E44" i="3"/>
  <c r="E30" i="3"/>
  <c r="E31" i="3" s="1"/>
  <c r="E32" i="3" s="1"/>
  <c r="E33" i="3" s="1"/>
  <c r="E23" i="3"/>
  <c r="D44" i="3"/>
  <c r="D30" i="3"/>
  <c r="D31" i="3" s="1"/>
  <c r="D32" i="3" s="1"/>
  <c r="D33" i="3" s="1"/>
  <c r="G43" i="3"/>
  <c r="F23" i="3"/>
  <c r="I45" i="2"/>
  <c r="I43" i="2"/>
  <c r="I44" i="2" s="1"/>
  <c r="J43" i="2"/>
  <c r="J44" i="2" s="1"/>
  <c r="J45" i="2"/>
  <c r="D49" i="3" l="1"/>
  <c r="D47" i="3"/>
  <c r="D48" i="3" s="1"/>
  <c r="E47" i="3"/>
  <c r="E48" i="3" s="1"/>
  <c r="E49" i="3"/>
  <c r="E51" i="3" s="1"/>
  <c r="F44" i="3"/>
  <c r="F47" i="3" s="1"/>
  <c r="F30" i="3"/>
  <c r="F31" i="3" s="1"/>
  <c r="F32" i="3" s="1"/>
  <c r="F33" i="3" s="1"/>
  <c r="G23" i="3"/>
  <c r="J46" i="2"/>
  <c r="J47" i="2"/>
  <c r="I46" i="2"/>
  <c r="I47" i="2"/>
  <c r="E50" i="3" l="1"/>
  <c r="F49" i="3"/>
  <c r="F51" i="3" s="1"/>
  <c r="F48" i="3"/>
  <c r="G44" i="3"/>
  <c r="G31" i="3"/>
  <c r="G32" i="3" s="1"/>
  <c r="G33" i="3" s="1"/>
  <c r="D50" i="3"/>
  <c r="G49" i="3" l="1"/>
  <c r="G47" i="3"/>
  <c r="F50" i="3"/>
  <c r="G48" i="3"/>
  <c r="G51" i="3" l="1"/>
  <c r="G50" i="3"/>
</calcChain>
</file>

<file path=xl/sharedStrings.xml><?xml version="1.0" encoding="utf-8"?>
<sst xmlns="http://schemas.openxmlformats.org/spreadsheetml/2006/main" count="151" uniqueCount="87">
  <si>
    <t>Account</t>
  </si>
  <si>
    <t>Description of cost account</t>
  </si>
  <si>
    <t>INVESTMENTS (&gt; 500 EURO)</t>
  </si>
  <si>
    <t>RENT OF OFFICE SPACE</t>
  </si>
  <si>
    <t>BUILDING: MAINTENANCE CLEANING DECORATION OFFICE</t>
  </si>
  <si>
    <t>UTILITIES - HEATING OFFICE SPACE</t>
  </si>
  <si>
    <t>TELECOM: TELEPHONE INTERNET MOBILE SKYPE</t>
  </si>
  <si>
    <t>POST STAMPS / COURIER EXPRESS / DISPATCH</t>
  </si>
  <si>
    <t>OFFICE EQUIPMENT / STATIONERY / PRINTING</t>
  </si>
  <si>
    <t>ICT: SMALL IT EXPENSES - (UPGRADES) SOFTWARE</t>
  </si>
  <si>
    <t>REPAIR CAR - MAINTENANCE GARAGE</t>
  </si>
  <si>
    <t>ROAD TAX - INSURANCE CAR</t>
  </si>
  <si>
    <t>PARKING - PEAGE - CAR WASH - TUNNELS</t>
  </si>
  <si>
    <t>FUEL CARD (DIESEL - GASOIL)</t>
  </si>
  <si>
    <t>TAXIS - CAR RENT FOR PROFESSIONAL TRAVELLING</t>
  </si>
  <si>
    <t>BICYCLE EXPENSES</t>
  </si>
  <si>
    <t>BRUSSELS ACCOUNTANTS BVBA FEES</t>
  </si>
  <si>
    <t>LEGAL AND OTHER FEES - OFFICIAL PUBLICATIONS / BCE</t>
  </si>
  <si>
    <t>BELGIAN TRAVELLING EXPENSES - PUBLIC TRANSPORT</t>
  </si>
  <si>
    <t>TRAVELLING EXPENSES ABROAD - FLIGHTS / FOREIGN HOTELS</t>
  </si>
  <si>
    <t>TRAVELLING EXPENSES ABROAD - MISCELLANEOUS</t>
  </si>
  <si>
    <t>TRAINING - CONFERENCES - SEMINARS - TRADE FAIRS</t>
  </si>
  <si>
    <t>SUBSCRIPTIONS - MEMBERSHIPS - PROFESSIONAL READING</t>
  </si>
  <si>
    <t>MARKETING - PUBLICITY - ADVERTISING</t>
  </si>
  <si>
    <t>PROFESSIONAL INSURANCES (not for car)</t>
  </si>
  <si>
    <t>MUNICIPAL AND REGIONAL TAXES</t>
  </si>
  <si>
    <t>TAXES ON REAL ESTATE PROPERTY</t>
  </si>
  <si>
    <t>BANK CHARGES</t>
  </si>
  <si>
    <t>INTEREST CHARGES</t>
  </si>
  <si>
    <t>Money on corporate bank account</t>
  </si>
  <si>
    <t>Difference (decrease of tax burden)</t>
  </si>
  <si>
    <t>Tax burden ratio</t>
  </si>
  <si>
    <t>Net amount per month (after having paid taxes)</t>
  </si>
  <si>
    <t>Company taxes</t>
  </si>
  <si>
    <t>Social security charges</t>
  </si>
  <si>
    <t>Individual taxes</t>
  </si>
  <si>
    <t>Gross earnings</t>
  </si>
  <si>
    <t>100% Dividend</t>
  </si>
  <si>
    <t>50% Dividend</t>
  </si>
  <si>
    <t>Company</t>
  </si>
  <si>
    <t>Freelance</t>
  </si>
  <si>
    <t>Withholding tax on dividend distribution (30%)</t>
  </si>
  <si>
    <t>Dividend appropriation (resp. 0%, 50% and 100%)</t>
  </si>
  <si>
    <t>Company profit after company taxes</t>
  </si>
  <si>
    <t>Profit after deduction of general expenses</t>
  </si>
  <si>
    <t>Sub-total of tax deductible costs</t>
  </si>
  <si>
    <t>Decducted</t>
  </si>
  <si>
    <t>Professional</t>
  </si>
  <si>
    <t xml:space="preserve">TRAVELLING EXPENSES ABROAD - FOREIGN MEALS </t>
  </si>
  <si>
    <t xml:space="preserve">BELGIAN RESTAURANTS / BUSINESS MEALS </t>
  </si>
  <si>
    <t xml:space="preserve">REPRESENTATION EXPENSES - GIFTS </t>
  </si>
  <si>
    <t>-DNA -Amort.</t>
  </si>
  <si>
    <t>Net salary (from company payroll)</t>
  </si>
  <si>
    <t>Tax inventive setting up a legal entity (decrease of taxes)</t>
  </si>
  <si>
    <t>Total tax burden independency (incl. social security)</t>
  </si>
  <si>
    <t>Turnover of self-employed sales (full FY &amp; HTVA)</t>
  </si>
  <si>
    <r>
      <t xml:space="preserve">Monies </t>
    </r>
    <r>
      <rPr>
        <b/>
        <u/>
        <sz val="13"/>
        <color theme="1"/>
        <rFont val="Times New Roman"/>
        <family val="1"/>
      </rPr>
      <t>not</t>
    </r>
    <r>
      <rPr>
        <sz val="13"/>
        <color theme="1"/>
        <rFont val="Times New Roman"/>
        <family val="1"/>
      </rPr>
      <t xml:space="preserve"> used for paying the different taxes</t>
    </r>
  </si>
  <si>
    <t>Amount full FY</t>
  </si>
  <si>
    <t>Total amount of expenses reported to Brussels Accountants BVBA</t>
  </si>
  <si>
    <t>Total amount of professional expenses (tax deductible part after reductions)</t>
  </si>
  <si>
    <t>FINANCIAL OUTLINE (TAX SIMULATION)</t>
  </si>
  <si>
    <t>Individual tax amount due (single / no children)</t>
  </si>
  <si>
    <t>Taxable basis for calculation of personal income taxes</t>
  </si>
  <si>
    <t>Number of working days 210 (units) x rate per diem</t>
  </si>
  <si>
    <t>NO Comp/Acc</t>
  </si>
  <si>
    <t>Per diem gross earnings (210 working days)</t>
  </si>
  <si>
    <t>Budget (tax outline):</t>
  </si>
  <si>
    <t>Sub-total of tax deductible costs (see other page)</t>
  </si>
  <si>
    <t>Director's remuneration (SPRL/SCS-scenario)</t>
  </si>
  <si>
    <t xml:space="preserve">      Important note: This withholding tax will be 20% in FY 2021 and 15% in FY 2022</t>
  </si>
  <si>
    <t>Net dividend appropriation</t>
  </si>
  <si>
    <t>Social security contributions (on individual income)</t>
  </si>
  <si>
    <t>Tax burden ratio (pct vs. gross income)</t>
  </si>
  <si>
    <t>Decrease of tax burden compared to self-employment (%)</t>
  </si>
  <si>
    <t>SYNOPSIS OF TAX PROGNOSIS: FREELANCE VERSUS WHEN HAVING SET UP A LEGAL ENTITY</t>
  </si>
  <si>
    <r>
      <t xml:space="preserve">Dividend taxes </t>
    </r>
    <r>
      <rPr>
        <sz val="10"/>
        <color theme="1"/>
        <rFont val="Times New Roman"/>
        <family val="1"/>
      </rPr>
      <t>(30%, decreases after 2 years, note suppra)</t>
    </r>
  </si>
  <si>
    <t>Monies to be used for paying taxes (per annum)</t>
  </si>
  <si>
    <t>TAX DEDUCTIBLE PROFESSIONAL COSTS - 15.000 EURO ACCOUNTED FOR IN THE FOLLOWING EXCEL-SHEET</t>
  </si>
  <si>
    <t>Company taxes to pay for on taxable profit (not for self-empl.)</t>
  </si>
  <si>
    <t>Number of working days 220 (units) x rate per diem</t>
  </si>
  <si>
    <t>Withholding tax on dividend distribution (30% - 15%)</t>
  </si>
  <si>
    <t>Copyrights whithholding tax</t>
  </si>
  <si>
    <t>Copy rights royalties (droit d'auteur)</t>
  </si>
  <si>
    <t>Director's remuneration (SRL/SCS-scenario)</t>
  </si>
  <si>
    <t>50% Préc.Mob.</t>
  </si>
  <si>
    <t>Copyrights</t>
  </si>
  <si>
    <t xml:space="preserve">      Important note: This withholding tax will be 20% in third FY and 15% as from fourth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</si>
</sst>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-\ [$€-1]"/>
    <numFmt numFmtId="165" formatCode="&quot;€&quot;\ #,##0"/>
    <numFmt numFmtId="166" formatCode="0.0%"/>
    <numFmt numFmtId="167" formatCode="#,##0.00_-\ [$€-1]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3"/>
      <color theme="1"/>
      <name val="Times New Roman"/>
      <family val="1"/>
    </font>
    <font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rgb="FF0000FF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Perpetua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164" fontId="2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165" fontId="5" fillId="0" borderId="0" xfId="0" applyNumberFormat="1" applyFont="1"/>
    <xf numFmtId="9" fontId="5" fillId="0" borderId="0" xfId="3" applyFont="1"/>
    <xf numFmtId="0" fontId="5" fillId="0" borderId="0" xfId="0" applyFont="1" applyAlignment="1">
      <alignment horizontal="right"/>
    </xf>
    <xf numFmtId="9" fontId="5" fillId="0" borderId="0" xfId="3" applyFont="1" applyAlignment="1">
      <alignment horizontal="right"/>
    </xf>
    <xf numFmtId="9" fontId="5" fillId="0" borderId="0" xfId="3" quotePrefix="1" applyFont="1" applyAlignment="1">
      <alignment horizontal="right"/>
    </xf>
    <xf numFmtId="165" fontId="5" fillId="0" borderId="2" xfId="0" applyNumberFormat="1" applyFont="1" applyBorder="1"/>
    <xf numFmtId="165" fontId="7" fillId="0" borderId="3" xfId="0" applyNumberFormat="1" applyFont="1" applyBorder="1"/>
    <xf numFmtId="164" fontId="8" fillId="0" borderId="0" xfId="1" applyNumberFormat="1" applyFont="1"/>
    <xf numFmtId="164" fontId="9" fillId="3" borderId="0" xfId="1" applyNumberFormat="1" applyFont="1" applyFill="1" applyAlignment="1">
      <alignment horizontal="right"/>
    </xf>
    <xf numFmtId="164" fontId="10" fillId="0" borderId="0" xfId="1" applyNumberFormat="1" applyFont="1"/>
    <xf numFmtId="164" fontId="11" fillId="0" borderId="0" xfId="1" applyNumberFormat="1" applyFont="1" applyAlignment="1">
      <alignment horizontal="right"/>
    </xf>
    <xf numFmtId="164" fontId="11" fillId="0" borderId="0" xfId="1" applyNumberFormat="1" applyFont="1"/>
    <xf numFmtId="164" fontId="12" fillId="0" borderId="0" xfId="1" applyNumberFormat="1" applyFont="1"/>
    <xf numFmtId="164" fontId="11" fillId="0" borderId="0" xfId="1" applyNumberFormat="1" applyFont="1" applyAlignment="1">
      <alignment wrapText="1"/>
    </xf>
    <xf numFmtId="164" fontId="11" fillId="0" borderId="1" xfId="1" applyNumberFormat="1" applyFont="1" applyBorder="1"/>
    <xf numFmtId="164" fontId="13" fillId="0" borderId="0" xfId="1" applyNumberFormat="1" applyFont="1"/>
    <xf numFmtId="164" fontId="14" fillId="0" borderId="0" xfId="1" applyNumberFormat="1" applyFont="1"/>
    <xf numFmtId="166" fontId="11" fillId="0" borderId="0" xfId="2" applyNumberFormat="1" applyFont="1"/>
    <xf numFmtId="9" fontId="15" fillId="2" borderId="0" xfId="2" applyFont="1" applyFill="1"/>
    <xf numFmtId="9" fontId="15" fillId="0" borderId="0" xfId="2" applyFont="1"/>
    <xf numFmtId="164" fontId="16" fillId="0" borderId="0" xfId="1" applyNumberFormat="1" applyFont="1"/>
    <xf numFmtId="164" fontId="17" fillId="3" borderId="0" xfId="1" applyNumberFormat="1" applyFont="1" applyFill="1" applyAlignment="1">
      <alignment horizontal="right"/>
    </xf>
    <xf numFmtId="164" fontId="11" fillId="3" borderId="0" xfId="1" applyNumberFormat="1" applyFont="1" applyFill="1"/>
    <xf numFmtId="164" fontId="11" fillId="3" borderId="1" xfId="1" applyNumberFormat="1" applyFont="1" applyFill="1" applyBorder="1"/>
    <xf numFmtId="164" fontId="17" fillId="4" borderId="0" xfId="1" applyNumberFormat="1" applyFont="1" applyFill="1"/>
    <xf numFmtId="9" fontId="11" fillId="0" borderId="0" xfId="2" applyFont="1"/>
    <xf numFmtId="9" fontId="11" fillId="3" borderId="0" xfId="2" applyFont="1" applyFill="1"/>
    <xf numFmtId="164" fontId="18" fillId="0" borderId="0" xfId="1" applyNumberFormat="1" applyFont="1"/>
    <xf numFmtId="167" fontId="12" fillId="0" borderId="0" xfId="1" applyNumberFormat="1" applyFont="1"/>
    <xf numFmtId="164" fontId="11" fillId="2" borderId="0" xfId="1" applyNumberFormat="1" applyFont="1" applyFill="1"/>
    <xf numFmtId="164" fontId="8" fillId="2" borderId="0" xfId="1" applyNumberFormat="1" applyFont="1" applyFill="1"/>
    <xf numFmtId="164" fontId="8" fillId="2" borderId="0" xfId="1" applyNumberFormat="1" applyFont="1" applyFill="1" applyAlignment="1">
      <alignment horizontal="right"/>
    </xf>
    <xf numFmtId="164" fontId="11" fillId="2" borderId="1" xfId="1" applyNumberFormat="1" applyFont="1" applyFill="1" applyBorder="1"/>
    <xf numFmtId="164" fontId="17" fillId="2" borderId="0" xfId="1" applyNumberFormat="1" applyFont="1" applyFill="1"/>
    <xf numFmtId="9" fontId="11" fillId="2" borderId="0" xfId="2" applyFont="1" applyFill="1"/>
    <xf numFmtId="164" fontId="17" fillId="0" borderId="0" xfId="1" applyNumberFormat="1" applyFont="1"/>
    <xf numFmtId="164" fontId="19" fillId="3" borderId="0" xfId="1" applyNumberFormat="1" applyFont="1" applyFill="1" applyAlignment="1">
      <alignment horizontal="right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zoomScaleNormal="100" workbookViewId="0">
      <selection activeCell="E7" sqref="E7"/>
    </sheetView>
  </sheetViews>
  <sheetFormatPr defaultRowHeight="15" x14ac:dyDescent="0.25"/>
  <cols>
    <col min="1" max="1" width="7.85546875" style="2" customWidth="1"/>
    <col min="2" max="2" width="66.7109375" style="3" customWidth="1"/>
    <col min="3" max="3" width="14" style="3" customWidth="1"/>
    <col min="4" max="5" width="14" style="6" customWidth="1"/>
    <col min="6" max="6" width="14" style="3" customWidth="1"/>
    <col min="7" max="16384" width="9.140625" style="3"/>
  </cols>
  <sheetData>
    <row r="1" spans="1:6" ht="15.75" x14ac:dyDescent="0.25">
      <c r="A1" s="4" t="s">
        <v>77</v>
      </c>
      <c r="D1" s="3"/>
      <c r="E1" s="3"/>
    </row>
    <row r="3" spans="1:6" x14ac:dyDescent="0.25">
      <c r="A3" s="2" t="s">
        <v>0</v>
      </c>
      <c r="B3" s="3" t="s">
        <v>1</v>
      </c>
      <c r="C3" s="7" t="s">
        <v>57</v>
      </c>
      <c r="D3" s="8" t="s">
        <v>47</v>
      </c>
      <c r="E3" s="9" t="s">
        <v>51</v>
      </c>
      <c r="F3" s="7" t="s">
        <v>46</v>
      </c>
    </row>
    <row r="5" spans="1:6" x14ac:dyDescent="0.25">
      <c r="A5" s="2">
        <v>230000</v>
      </c>
      <c r="B5" s="5" t="s">
        <v>2</v>
      </c>
      <c r="C5" s="5">
        <v>2000</v>
      </c>
      <c r="D5" s="6">
        <v>1</v>
      </c>
      <c r="E5" s="6">
        <v>0.2</v>
      </c>
      <c r="F5" s="5">
        <f>ROUND(C5*D5*E5,-2)</f>
        <v>400</v>
      </c>
    </row>
    <row r="6" spans="1:6" x14ac:dyDescent="0.25">
      <c r="A6" s="2">
        <v>610000</v>
      </c>
      <c r="B6" s="5" t="s">
        <v>3</v>
      </c>
      <c r="C6" s="5">
        <f>700*12</f>
        <v>8400</v>
      </c>
      <c r="D6" s="6">
        <v>0.25</v>
      </c>
      <c r="E6" s="6">
        <v>1</v>
      </c>
      <c r="F6" s="5">
        <f t="shared" ref="F6:F34" si="0">ROUND(C6*D6*E6,-2)</f>
        <v>2100</v>
      </c>
    </row>
    <row r="7" spans="1:6" x14ac:dyDescent="0.25">
      <c r="A7" s="2">
        <v>610200</v>
      </c>
      <c r="B7" s="5" t="s">
        <v>4</v>
      </c>
      <c r="C7" s="5">
        <v>1000</v>
      </c>
      <c r="D7" s="6">
        <v>0.25</v>
      </c>
      <c r="E7" s="6">
        <v>1</v>
      </c>
      <c r="F7" s="5">
        <f t="shared" si="0"/>
        <v>300</v>
      </c>
    </row>
    <row r="8" spans="1:6" x14ac:dyDescent="0.25">
      <c r="A8" s="2">
        <v>610400</v>
      </c>
      <c r="B8" s="5" t="s">
        <v>5</v>
      </c>
      <c r="C8" s="5">
        <v>800</v>
      </c>
      <c r="D8" s="6">
        <v>0.25</v>
      </c>
      <c r="E8" s="6">
        <v>1</v>
      </c>
      <c r="F8" s="5">
        <f t="shared" si="0"/>
        <v>200</v>
      </c>
    </row>
    <row r="9" spans="1:6" x14ac:dyDescent="0.25">
      <c r="A9" s="2">
        <v>611000</v>
      </c>
      <c r="B9" s="5" t="s">
        <v>6</v>
      </c>
      <c r="C9" s="5">
        <v>1200</v>
      </c>
      <c r="D9" s="6">
        <v>0.7</v>
      </c>
      <c r="E9" s="6">
        <v>1</v>
      </c>
      <c r="F9" s="5">
        <f t="shared" si="0"/>
        <v>800</v>
      </c>
    </row>
    <row r="10" spans="1:6" x14ac:dyDescent="0.25">
      <c r="A10" s="2">
        <v>611200</v>
      </c>
      <c r="B10" s="5" t="s">
        <v>7</v>
      </c>
      <c r="C10" s="5">
        <v>100</v>
      </c>
      <c r="D10" s="6">
        <v>1</v>
      </c>
      <c r="E10" s="6">
        <v>1</v>
      </c>
      <c r="F10" s="5">
        <f t="shared" si="0"/>
        <v>100</v>
      </c>
    </row>
    <row r="11" spans="1:6" x14ac:dyDescent="0.25">
      <c r="A11" s="2">
        <v>611400</v>
      </c>
      <c r="B11" s="5" t="s">
        <v>8</v>
      </c>
      <c r="C11" s="5">
        <v>1000</v>
      </c>
      <c r="D11" s="6">
        <v>1</v>
      </c>
      <c r="E11" s="6">
        <v>1</v>
      </c>
      <c r="F11" s="5">
        <f t="shared" si="0"/>
        <v>1000</v>
      </c>
    </row>
    <row r="12" spans="1:6" x14ac:dyDescent="0.25">
      <c r="A12" s="2">
        <v>611600</v>
      </c>
      <c r="B12" s="5" t="s">
        <v>9</v>
      </c>
      <c r="C12" s="5">
        <v>500</v>
      </c>
      <c r="D12" s="6">
        <v>1</v>
      </c>
      <c r="E12" s="6">
        <v>1</v>
      </c>
      <c r="F12" s="5">
        <f t="shared" si="0"/>
        <v>500</v>
      </c>
    </row>
    <row r="13" spans="1:6" x14ac:dyDescent="0.25">
      <c r="A13" s="2">
        <v>612000</v>
      </c>
      <c r="B13" s="5" t="s">
        <v>10</v>
      </c>
      <c r="C13" s="5">
        <v>600</v>
      </c>
      <c r="D13" s="6">
        <f>5/7</f>
        <v>0.7142857142857143</v>
      </c>
      <c r="E13" s="6">
        <v>0.75</v>
      </c>
      <c r="F13" s="5">
        <f t="shared" si="0"/>
        <v>300</v>
      </c>
    </row>
    <row r="14" spans="1:6" x14ac:dyDescent="0.25">
      <c r="A14" s="2">
        <v>612100</v>
      </c>
      <c r="B14" s="5" t="s">
        <v>11</v>
      </c>
      <c r="C14" s="5">
        <v>400</v>
      </c>
      <c r="D14" s="6">
        <f>5/7</f>
        <v>0.7142857142857143</v>
      </c>
      <c r="E14" s="6">
        <v>0.75</v>
      </c>
      <c r="F14" s="5">
        <f t="shared" si="0"/>
        <v>200</v>
      </c>
    </row>
    <row r="15" spans="1:6" x14ac:dyDescent="0.25">
      <c r="A15" s="2">
        <v>612200</v>
      </c>
      <c r="B15" s="5" t="s">
        <v>12</v>
      </c>
      <c r="C15" s="5">
        <v>300</v>
      </c>
      <c r="D15" s="6">
        <f>5/7</f>
        <v>0.7142857142857143</v>
      </c>
      <c r="E15" s="6">
        <v>0.75</v>
      </c>
      <c r="F15" s="5">
        <f t="shared" si="0"/>
        <v>200</v>
      </c>
    </row>
    <row r="16" spans="1:6" x14ac:dyDescent="0.25">
      <c r="A16" s="2">
        <v>612300</v>
      </c>
      <c r="B16" s="5" t="s">
        <v>13</v>
      </c>
      <c r="C16" s="5">
        <v>1200</v>
      </c>
      <c r="D16" s="6">
        <f>5/7</f>
        <v>0.7142857142857143</v>
      </c>
      <c r="E16" s="6">
        <v>0.75</v>
      </c>
      <c r="F16" s="5">
        <f t="shared" si="0"/>
        <v>600</v>
      </c>
    </row>
    <row r="17" spans="1:6" x14ac:dyDescent="0.25">
      <c r="A17" s="2">
        <v>612400</v>
      </c>
      <c r="B17" s="5" t="s">
        <v>14</v>
      </c>
      <c r="C17" s="5">
        <v>100</v>
      </c>
      <c r="D17" s="6">
        <v>1</v>
      </c>
      <c r="E17" s="6">
        <v>0.75</v>
      </c>
      <c r="F17" s="5">
        <f t="shared" si="0"/>
        <v>100</v>
      </c>
    </row>
    <row r="18" spans="1:6" x14ac:dyDescent="0.25">
      <c r="A18" s="2">
        <v>612700</v>
      </c>
      <c r="B18" s="5" t="s">
        <v>15</v>
      </c>
      <c r="C18" s="5">
        <v>100</v>
      </c>
      <c r="D18" s="6">
        <f>5/7</f>
        <v>0.7142857142857143</v>
      </c>
      <c r="E18" s="6">
        <v>1</v>
      </c>
      <c r="F18" s="5">
        <f t="shared" si="0"/>
        <v>100</v>
      </c>
    </row>
    <row r="19" spans="1:6" x14ac:dyDescent="0.25">
      <c r="A19" s="2">
        <v>613000</v>
      </c>
      <c r="B19" s="5" t="s">
        <v>16</v>
      </c>
      <c r="C19" s="5">
        <v>2000</v>
      </c>
      <c r="D19" s="6">
        <v>1</v>
      </c>
      <c r="E19" s="6">
        <v>1</v>
      </c>
      <c r="F19" s="5">
        <f t="shared" si="0"/>
        <v>2000</v>
      </c>
    </row>
    <row r="20" spans="1:6" x14ac:dyDescent="0.25">
      <c r="A20" s="2">
        <v>613100</v>
      </c>
      <c r="B20" s="5" t="s">
        <v>17</v>
      </c>
      <c r="C20" s="5">
        <v>200</v>
      </c>
      <c r="D20" s="6">
        <v>1</v>
      </c>
      <c r="E20" s="6">
        <v>1</v>
      </c>
      <c r="F20" s="5">
        <f t="shared" si="0"/>
        <v>200</v>
      </c>
    </row>
    <row r="21" spans="1:6" x14ac:dyDescent="0.25">
      <c r="A21" s="2">
        <v>614000</v>
      </c>
      <c r="B21" s="5" t="s">
        <v>49</v>
      </c>
      <c r="C21" s="5">
        <v>2000</v>
      </c>
      <c r="D21" s="6">
        <v>1</v>
      </c>
      <c r="E21" s="6">
        <v>0.69</v>
      </c>
      <c r="F21" s="5">
        <f t="shared" si="0"/>
        <v>1400</v>
      </c>
    </row>
    <row r="22" spans="1:6" x14ac:dyDescent="0.25">
      <c r="A22" s="2">
        <v>614100</v>
      </c>
      <c r="B22" s="5" t="s">
        <v>50</v>
      </c>
      <c r="C22" s="5">
        <v>500</v>
      </c>
      <c r="D22" s="6">
        <v>1</v>
      </c>
      <c r="E22" s="6">
        <v>0.5</v>
      </c>
      <c r="F22" s="5">
        <f t="shared" si="0"/>
        <v>300</v>
      </c>
    </row>
    <row r="23" spans="1:6" x14ac:dyDescent="0.25">
      <c r="A23" s="2">
        <v>614200</v>
      </c>
      <c r="B23" s="5" t="s">
        <v>18</v>
      </c>
      <c r="C23" s="5">
        <v>700</v>
      </c>
      <c r="D23" s="6">
        <v>1</v>
      </c>
      <c r="E23" s="6">
        <v>1</v>
      </c>
      <c r="F23" s="5">
        <f t="shared" si="0"/>
        <v>700</v>
      </c>
    </row>
    <row r="24" spans="1:6" x14ac:dyDescent="0.25">
      <c r="A24" s="2">
        <v>614300</v>
      </c>
      <c r="B24" s="5" t="s">
        <v>19</v>
      </c>
      <c r="C24" s="5">
        <v>1300</v>
      </c>
      <c r="D24" s="6">
        <v>1</v>
      </c>
      <c r="E24" s="6">
        <v>1</v>
      </c>
      <c r="F24" s="5">
        <f t="shared" si="0"/>
        <v>1300</v>
      </c>
    </row>
    <row r="25" spans="1:6" x14ac:dyDescent="0.25">
      <c r="A25" s="2">
        <v>614400</v>
      </c>
      <c r="B25" s="5" t="s">
        <v>48</v>
      </c>
      <c r="C25" s="5">
        <v>500</v>
      </c>
      <c r="D25" s="6">
        <v>1</v>
      </c>
      <c r="E25" s="6">
        <v>0.69</v>
      </c>
      <c r="F25" s="5">
        <f t="shared" si="0"/>
        <v>300</v>
      </c>
    </row>
    <row r="26" spans="1:6" x14ac:dyDescent="0.25">
      <c r="A26" s="2">
        <v>614500</v>
      </c>
      <c r="B26" s="5" t="s">
        <v>20</v>
      </c>
      <c r="C26" s="5">
        <v>500</v>
      </c>
      <c r="D26" s="6">
        <v>1</v>
      </c>
      <c r="E26" s="6">
        <v>1</v>
      </c>
      <c r="F26" s="5">
        <f t="shared" si="0"/>
        <v>500</v>
      </c>
    </row>
    <row r="27" spans="1:6" x14ac:dyDescent="0.25">
      <c r="A27" s="2">
        <v>615000</v>
      </c>
      <c r="B27" s="5" t="s">
        <v>21</v>
      </c>
      <c r="C27" s="5">
        <v>500</v>
      </c>
      <c r="D27" s="6">
        <v>1</v>
      </c>
      <c r="E27" s="6">
        <v>1</v>
      </c>
      <c r="F27" s="5">
        <f t="shared" si="0"/>
        <v>500</v>
      </c>
    </row>
    <row r="28" spans="1:6" x14ac:dyDescent="0.25">
      <c r="A28" s="2">
        <v>615200</v>
      </c>
      <c r="B28" s="5" t="s">
        <v>22</v>
      </c>
      <c r="C28" s="5">
        <v>400</v>
      </c>
      <c r="D28" s="6">
        <v>1</v>
      </c>
      <c r="E28" s="6">
        <v>1</v>
      </c>
      <c r="F28" s="5">
        <f t="shared" si="0"/>
        <v>400</v>
      </c>
    </row>
    <row r="29" spans="1:6" x14ac:dyDescent="0.25">
      <c r="A29" s="2">
        <v>615400</v>
      </c>
      <c r="B29" s="5" t="s">
        <v>23</v>
      </c>
      <c r="C29" s="5">
        <v>200</v>
      </c>
      <c r="D29" s="6">
        <v>1</v>
      </c>
      <c r="E29" s="6">
        <v>1</v>
      </c>
      <c r="F29" s="5">
        <f t="shared" si="0"/>
        <v>200</v>
      </c>
    </row>
    <row r="30" spans="1:6" x14ac:dyDescent="0.25">
      <c r="A30" s="2">
        <v>616000</v>
      </c>
      <c r="B30" s="5" t="s">
        <v>24</v>
      </c>
      <c r="C30" s="5">
        <v>200</v>
      </c>
      <c r="D30" s="6">
        <v>1</v>
      </c>
      <c r="E30" s="6">
        <v>1</v>
      </c>
      <c r="F30" s="5">
        <f t="shared" si="0"/>
        <v>200</v>
      </c>
    </row>
    <row r="31" spans="1:6" x14ac:dyDescent="0.25">
      <c r="A31" s="2">
        <v>640000</v>
      </c>
      <c r="B31" s="5" t="s">
        <v>25</v>
      </c>
      <c r="C31" s="5">
        <v>0</v>
      </c>
      <c r="D31" s="6">
        <v>1</v>
      </c>
      <c r="E31" s="6">
        <v>1</v>
      </c>
      <c r="F31" s="5">
        <f t="shared" si="0"/>
        <v>0</v>
      </c>
    </row>
    <row r="32" spans="1:6" x14ac:dyDescent="0.25">
      <c r="A32" s="2">
        <v>640100</v>
      </c>
      <c r="B32" s="5" t="s">
        <v>26</v>
      </c>
      <c r="C32" s="5">
        <v>0</v>
      </c>
      <c r="D32" s="6">
        <v>1</v>
      </c>
      <c r="E32" s="6">
        <v>1</v>
      </c>
      <c r="F32" s="5">
        <f t="shared" si="0"/>
        <v>0</v>
      </c>
    </row>
    <row r="33" spans="1:6" x14ac:dyDescent="0.25">
      <c r="A33" s="2">
        <v>650000</v>
      </c>
      <c r="B33" s="5" t="s">
        <v>27</v>
      </c>
      <c r="C33" s="5">
        <v>100</v>
      </c>
      <c r="D33" s="6">
        <v>1</v>
      </c>
      <c r="E33" s="6">
        <v>1</v>
      </c>
      <c r="F33" s="5">
        <f t="shared" si="0"/>
        <v>100</v>
      </c>
    </row>
    <row r="34" spans="1:6" x14ac:dyDescent="0.25">
      <c r="A34" s="2">
        <v>650100</v>
      </c>
      <c r="B34" s="5" t="s">
        <v>28</v>
      </c>
      <c r="C34" s="5">
        <v>0</v>
      </c>
      <c r="D34" s="6">
        <v>1</v>
      </c>
      <c r="E34" s="6">
        <v>1</v>
      </c>
      <c r="F34" s="5">
        <f t="shared" si="0"/>
        <v>0</v>
      </c>
    </row>
    <row r="35" spans="1:6" x14ac:dyDescent="0.25">
      <c r="B35" s="5"/>
      <c r="C35" s="10"/>
      <c r="F35" s="10"/>
    </row>
    <row r="36" spans="1:6" ht="15.75" thickBot="1" x14ac:dyDescent="0.3">
      <c r="A36" s="2" t="s">
        <v>58</v>
      </c>
      <c r="B36" s="5"/>
      <c r="C36" s="11">
        <f>SUM(C5:C35)</f>
        <v>26800</v>
      </c>
    </row>
    <row r="37" spans="1:6" ht="15.75" thickTop="1" x14ac:dyDescent="0.25">
      <c r="B37" s="5"/>
      <c r="C37" s="5"/>
      <c r="F37" s="5"/>
    </row>
    <row r="38" spans="1:6" ht="15.75" thickBot="1" x14ac:dyDescent="0.3">
      <c r="A38" s="2" t="s">
        <v>59</v>
      </c>
      <c r="B38" s="5"/>
      <c r="C38" s="5"/>
      <c r="F38" s="11">
        <f>SUM(F5:F35)</f>
        <v>15000</v>
      </c>
    </row>
    <row r="39" spans="1:6" ht="15.75" thickTop="1" x14ac:dyDescent="0.25">
      <c r="B39" s="5"/>
      <c r="C39" s="5"/>
      <c r="F39" s="5"/>
    </row>
    <row r="40" spans="1:6" x14ac:dyDescent="0.25">
      <c r="B40" s="5"/>
      <c r="C40" s="5"/>
      <c r="F40" s="5"/>
    </row>
    <row r="41" spans="1:6" x14ac:dyDescent="0.25">
      <c r="B41" s="5"/>
      <c r="C41" s="5"/>
      <c r="F41" s="5"/>
    </row>
    <row r="42" spans="1:6" x14ac:dyDescent="0.25">
      <c r="B42" s="5"/>
      <c r="C42" s="5"/>
      <c r="F42" s="5"/>
    </row>
    <row r="43" spans="1:6" x14ac:dyDescent="0.25">
      <c r="B43" s="5"/>
      <c r="C43" s="5"/>
      <c r="F43" s="5"/>
    </row>
    <row r="44" spans="1:6" x14ac:dyDescent="0.25">
      <c r="B44" s="5"/>
      <c r="C44" s="5"/>
      <c r="F44" s="5"/>
    </row>
    <row r="45" spans="1:6" x14ac:dyDescent="0.25">
      <c r="B45" s="5"/>
      <c r="C45" s="5"/>
      <c r="F45" s="5"/>
    </row>
    <row r="46" spans="1:6" x14ac:dyDescent="0.25">
      <c r="B46" s="5"/>
      <c r="C46" s="5"/>
      <c r="F46" s="5"/>
    </row>
    <row r="47" spans="1:6" x14ac:dyDescent="0.25">
      <c r="B47" s="5"/>
      <c r="C47" s="5"/>
      <c r="F47" s="5"/>
    </row>
    <row r="48" spans="1:6" x14ac:dyDescent="0.25">
      <c r="B48" s="5"/>
      <c r="C48" s="5"/>
      <c r="F48" s="5"/>
    </row>
    <row r="49" spans="2:6" x14ac:dyDescent="0.25">
      <c r="B49" s="5"/>
      <c r="C49" s="5"/>
      <c r="F49" s="5"/>
    </row>
    <row r="50" spans="2:6" x14ac:dyDescent="0.25">
      <c r="B50" s="5"/>
      <c r="C50" s="5"/>
      <c r="F50" s="5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Header>&amp;C&amp;"Times New Roman,Normal"&amp;11Brussels Accountants BV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showGridLines="0" tabSelected="1" workbookViewId="0"/>
  </sheetViews>
  <sheetFormatPr defaultColWidth="9.140625" defaultRowHeight="16.5" x14ac:dyDescent="0.25"/>
  <cols>
    <col min="1" max="1" width="56.28515625" style="16" customWidth="1"/>
    <col min="2" max="10" width="15.28515625" style="16" customWidth="1"/>
    <col min="11" max="11" width="9.85546875" style="16" bestFit="1" customWidth="1"/>
    <col min="12" max="12" width="11.42578125" style="16" bestFit="1" customWidth="1"/>
    <col min="13" max="13" width="10.7109375" style="16" bestFit="1" customWidth="1"/>
    <col min="14" max="14" width="9.85546875" style="16" bestFit="1" customWidth="1"/>
    <col min="15" max="15" width="10.7109375" style="16" bestFit="1" customWidth="1"/>
    <col min="16" max="17" width="9.85546875" style="16" bestFit="1" customWidth="1"/>
    <col min="18" max="16384" width="9.140625" style="16"/>
  </cols>
  <sheetData>
    <row r="1" spans="1:10" x14ac:dyDescent="0.25">
      <c r="A1" s="14" t="s">
        <v>60</v>
      </c>
      <c r="B1" s="15" t="s">
        <v>40</v>
      </c>
      <c r="C1" s="15" t="s">
        <v>40</v>
      </c>
      <c r="D1" s="15" t="s">
        <v>40</v>
      </c>
      <c r="E1" s="15" t="s">
        <v>40</v>
      </c>
      <c r="F1" s="15" t="s">
        <v>40</v>
      </c>
      <c r="G1" s="15" t="s">
        <v>40</v>
      </c>
      <c r="H1" s="15" t="s">
        <v>39</v>
      </c>
      <c r="I1" s="15" t="s">
        <v>38</v>
      </c>
      <c r="J1" s="1" t="s">
        <v>37</v>
      </c>
    </row>
    <row r="3" spans="1:10" x14ac:dyDescent="0.25">
      <c r="A3" s="16" t="s">
        <v>63</v>
      </c>
      <c r="B3" s="17">
        <v>250</v>
      </c>
      <c r="C3" s="17">
        <v>300</v>
      </c>
      <c r="D3" s="17">
        <v>350</v>
      </c>
      <c r="E3" s="17">
        <v>400</v>
      </c>
      <c r="F3" s="17">
        <v>450</v>
      </c>
      <c r="G3" s="17">
        <v>500</v>
      </c>
    </row>
    <row r="4" spans="1:10" ht="9" customHeight="1" x14ac:dyDescent="0.25">
      <c r="B4" s="17"/>
      <c r="C4" s="17"/>
      <c r="D4" s="17"/>
      <c r="E4" s="17"/>
      <c r="F4" s="17"/>
      <c r="G4" s="17"/>
    </row>
    <row r="5" spans="1:10" x14ac:dyDescent="0.25">
      <c r="A5" s="16" t="s">
        <v>55</v>
      </c>
      <c r="B5" s="16">
        <f t="shared" ref="B5:G5" si="0">ROUND(210*B3,-2)</f>
        <v>52500</v>
      </c>
      <c r="C5" s="16">
        <f t="shared" si="0"/>
        <v>63000</v>
      </c>
      <c r="D5" s="16">
        <f t="shared" si="0"/>
        <v>73500</v>
      </c>
      <c r="E5" s="16">
        <f t="shared" si="0"/>
        <v>84000</v>
      </c>
      <c r="F5" s="16">
        <f t="shared" si="0"/>
        <v>94500</v>
      </c>
      <c r="G5" s="16">
        <f t="shared" si="0"/>
        <v>105000</v>
      </c>
      <c r="H5" s="16">
        <f>G5</f>
        <v>105000</v>
      </c>
      <c r="I5" s="16">
        <f>H5</f>
        <v>105000</v>
      </c>
      <c r="J5" s="16">
        <f>I5</f>
        <v>105000</v>
      </c>
    </row>
    <row r="6" spans="1:10" ht="9" customHeight="1" x14ac:dyDescent="0.25"/>
    <row r="7" spans="1:10" x14ac:dyDescent="0.25">
      <c r="A7" s="18" t="s">
        <v>67</v>
      </c>
      <c r="B7" s="16">
        <f>-'cost accounts'!$F$38</f>
        <v>-15000</v>
      </c>
      <c r="C7" s="16">
        <f>-'cost accounts'!$F$38</f>
        <v>-15000</v>
      </c>
      <c r="D7" s="16">
        <f>-'cost accounts'!$F$38</f>
        <v>-15000</v>
      </c>
      <c r="E7" s="16">
        <f>-'cost accounts'!$F$38</f>
        <v>-15000</v>
      </c>
      <c r="F7" s="16">
        <f>-'cost accounts'!$F$38</f>
        <v>-15000</v>
      </c>
      <c r="G7" s="16">
        <f>-'cost accounts'!$F$38</f>
        <v>-15000</v>
      </c>
      <c r="H7" s="16">
        <f>-'cost accounts'!$F$38</f>
        <v>-15000</v>
      </c>
      <c r="I7" s="16">
        <f>-'cost accounts'!$F$38</f>
        <v>-15000</v>
      </c>
      <c r="J7" s="16">
        <f>-'cost accounts'!$F$38</f>
        <v>-15000</v>
      </c>
    </row>
    <row r="8" spans="1:10" x14ac:dyDescent="0.25">
      <c r="A8" s="16" t="s">
        <v>68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-45000</v>
      </c>
      <c r="I8" s="16">
        <f>H8</f>
        <v>-45000</v>
      </c>
      <c r="J8" s="16">
        <f>H8</f>
        <v>-45000</v>
      </c>
    </row>
    <row r="9" spans="1:10" ht="7.5" customHeight="1" x14ac:dyDescent="0.25"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16" t="s">
        <v>45</v>
      </c>
      <c r="B10" s="16">
        <f t="shared" ref="B10:J10" si="1">SUM(B7:B9)</f>
        <v>-15000</v>
      </c>
      <c r="C10" s="16">
        <f t="shared" si="1"/>
        <v>-15000</v>
      </c>
      <c r="D10" s="16">
        <f t="shared" si="1"/>
        <v>-15000</v>
      </c>
      <c r="E10" s="16">
        <f t="shared" si="1"/>
        <v>-15000</v>
      </c>
      <c r="F10" s="16">
        <f t="shared" si="1"/>
        <v>-15000</v>
      </c>
      <c r="G10" s="16">
        <f t="shared" si="1"/>
        <v>-15000</v>
      </c>
      <c r="H10" s="16">
        <f t="shared" si="1"/>
        <v>-60000</v>
      </c>
      <c r="I10" s="16">
        <f t="shared" si="1"/>
        <v>-60000</v>
      </c>
      <c r="J10" s="16">
        <f t="shared" si="1"/>
        <v>-60000</v>
      </c>
    </row>
    <row r="11" spans="1:10" ht="9" customHeight="1" x14ac:dyDescent="0.25"/>
    <row r="12" spans="1:10" x14ac:dyDescent="0.25">
      <c r="A12" s="16" t="s">
        <v>44</v>
      </c>
      <c r="B12" s="16">
        <f t="shared" ref="B12:J12" si="2">B5+B10</f>
        <v>37500</v>
      </c>
      <c r="C12" s="16">
        <f t="shared" si="2"/>
        <v>48000</v>
      </c>
      <c r="D12" s="16">
        <f t="shared" si="2"/>
        <v>58500</v>
      </c>
      <c r="E12" s="16">
        <f t="shared" si="2"/>
        <v>69000</v>
      </c>
      <c r="F12" s="16">
        <f t="shared" si="2"/>
        <v>79500</v>
      </c>
      <c r="G12" s="16">
        <f t="shared" si="2"/>
        <v>90000</v>
      </c>
      <c r="H12" s="16">
        <f t="shared" si="2"/>
        <v>45000</v>
      </c>
      <c r="I12" s="16">
        <f t="shared" si="2"/>
        <v>45000</v>
      </c>
      <c r="J12" s="16">
        <f t="shared" si="2"/>
        <v>45000</v>
      </c>
    </row>
    <row r="13" spans="1:10" ht="9" customHeight="1" x14ac:dyDescent="0.25"/>
    <row r="14" spans="1:10" x14ac:dyDescent="0.25">
      <c r="A14" s="16" t="s">
        <v>78</v>
      </c>
      <c r="H14" s="20">
        <f>ROUND(H12*-0.204,-2)</f>
        <v>-9200</v>
      </c>
      <c r="I14" s="20">
        <f>ROUND(I12*-0.204,-2)</f>
        <v>-9200</v>
      </c>
      <c r="J14" s="20">
        <f>ROUND(J12*-0.204,-2)</f>
        <v>-9200</v>
      </c>
    </row>
    <row r="15" spans="1:10" ht="9" customHeight="1" x14ac:dyDescent="0.25"/>
    <row r="16" spans="1:10" x14ac:dyDescent="0.25">
      <c r="A16" s="16" t="s">
        <v>43</v>
      </c>
      <c r="H16" s="16">
        <f>SUM(H11:H15)</f>
        <v>35800</v>
      </c>
      <c r="I16" s="16">
        <f>SUM(I11:I15)</f>
        <v>35800</v>
      </c>
      <c r="J16" s="16">
        <f>SUM(J11:J15)</f>
        <v>35800</v>
      </c>
    </row>
    <row r="17" spans="1:12" ht="9" customHeight="1" x14ac:dyDescent="0.25"/>
    <row r="18" spans="1:12" x14ac:dyDescent="0.25">
      <c r="A18" s="16" t="s">
        <v>42</v>
      </c>
      <c r="H18" s="16">
        <v>0</v>
      </c>
      <c r="I18" s="16">
        <f>I16/2</f>
        <v>17900</v>
      </c>
      <c r="J18" s="16">
        <f>J16</f>
        <v>35800</v>
      </c>
    </row>
    <row r="19" spans="1:12" x14ac:dyDescent="0.25">
      <c r="A19" s="16" t="s">
        <v>41</v>
      </c>
      <c r="I19" s="20">
        <f>ROUND(I18*-0.3,-2)</f>
        <v>-5400</v>
      </c>
      <c r="J19" s="20">
        <f>ROUND(J18*-0.3,-2)</f>
        <v>-10700</v>
      </c>
    </row>
    <row r="20" spans="1:12" ht="17.25" x14ac:dyDescent="0.3">
      <c r="A20" s="32" t="s">
        <v>69</v>
      </c>
      <c r="I20" s="19"/>
      <c r="J20" s="19"/>
    </row>
    <row r="21" spans="1:12" x14ac:dyDescent="0.25">
      <c r="A21" s="16" t="s">
        <v>70</v>
      </c>
      <c r="I21" s="16">
        <f>SUM(I18:I20)</f>
        <v>12500</v>
      </c>
      <c r="J21" s="16">
        <f>SUM(J18:J20)</f>
        <v>25100</v>
      </c>
    </row>
    <row r="22" spans="1:12" ht="9" customHeight="1" x14ac:dyDescent="0.25"/>
    <row r="23" spans="1:12" x14ac:dyDescent="0.25">
      <c r="A23" s="16" t="s">
        <v>71</v>
      </c>
      <c r="B23" s="20">
        <v>-6500</v>
      </c>
      <c r="C23" s="20">
        <v>-8300</v>
      </c>
      <c r="D23" s="20">
        <v>-10100</v>
      </c>
      <c r="E23" s="20">
        <v>-12100</v>
      </c>
      <c r="F23" s="20">
        <v>-13500</v>
      </c>
      <c r="G23" s="20">
        <v>-14900</v>
      </c>
      <c r="H23" s="20">
        <v>-7900</v>
      </c>
      <c r="I23" s="20">
        <f>H23</f>
        <v>-7900</v>
      </c>
      <c r="J23" s="20">
        <f>I23</f>
        <v>-7900</v>
      </c>
    </row>
    <row r="24" spans="1:12" x14ac:dyDescent="0.25">
      <c r="A24" s="16" t="s">
        <v>62</v>
      </c>
      <c r="B24" s="16">
        <f t="shared" ref="B24:G24" si="3">SUM(B12:B23)</f>
        <v>31000</v>
      </c>
      <c r="C24" s="16">
        <f t="shared" si="3"/>
        <v>39700</v>
      </c>
      <c r="D24" s="16">
        <f t="shared" si="3"/>
        <v>48400</v>
      </c>
      <c r="E24" s="16">
        <f t="shared" si="3"/>
        <v>56900</v>
      </c>
      <c r="F24" s="16">
        <f t="shared" si="3"/>
        <v>66000</v>
      </c>
      <c r="G24" s="16">
        <f t="shared" si="3"/>
        <v>75100</v>
      </c>
      <c r="H24" s="16">
        <f>-H8+H23</f>
        <v>37100</v>
      </c>
      <c r="I24" s="16">
        <f>-I8+I23</f>
        <v>37100</v>
      </c>
      <c r="J24" s="16">
        <f>-J8+J23</f>
        <v>37100</v>
      </c>
    </row>
    <row r="25" spans="1:12" x14ac:dyDescent="0.25">
      <c r="A25" s="16" t="s">
        <v>61</v>
      </c>
      <c r="B25" s="20">
        <v>-9900</v>
      </c>
      <c r="C25" s="20">
        <v>-14200</v>
      </c>
      <c r="D25" s="20">
        <v>-18900</v>
      </c>
      <c r="E25" s="20">
        <v>-23400</v>
      </c>
      <c r="F25" s="20">
        <v>-28300</v>
      </c>
      <c r="G25" s="20">
        <v>-33200</v>
      </c>
      <c r="H25" s="20">
        <v>-12300</v>
      </c>
      <c r="I25" s="20">
        <f>H25</f>
        <v>-12300</v>
      </c>
      <c r="J25" s="20">
        <f>I25</f>
        <v>-12300</v>
      </c>
      <c r="L25" s="22"/>
    </row>
    <row r="26" spans="1:12" ht="9" customHeight="1" x14ac:dyDescent="0.25">
      <c r="A26" s="21"/>
    </row>
    <row r="27" spans="1:12" x14ac:dyDescent="0.25">
      <c r="A27" s="16" t="s">
        <v>54</v>
      </c>
      <c r="B27" s="20">
        <f t="shared" ref="B27:G27" si="4">B25+B23</f>
        <v>-16400</v>
      </c>
      <c r="C27" s="20">
        <f t="shared" si="4"/>
        <v>-22500</v>
      </c>
      <c r="D27" s="20">
        <f t="shared" si="4"/>
        <v>-29000</v>
      </c>
      <c r="E27" s="20">
        <f t="shared" si="4"/>
        <v>-35500</v>
      </c>
      <c r="F27" s="20">
        <f t="shared" si="4"/>
        <v>-41800</v>
      </c>
      <c r="G27" s="20">
        <f t="shared" si="4"/>
        <v>-48100</v>
      </c>
      <c r="H27" s="20">
        <f>H25+H23+H14+H19</f>
        <v>-29400</v>
      </c>
      <c r="I27" s="20">
        <f>I25+I23+I14+I19</f>
        <v>-34800</v>
      </c>
      <c r="J27" s="20">
        <f>J25+J23+J14+J19</f>
        <v>-40100</v>
      </c>
    </row>
    <row r="28" spans="1:12" x14ac:dyDescent="0.25">
      <c r="A28" s="16" t="s">
        <v>72</v>
      </c>
      <c r="B28" s="23">
        <f t="shared" ref="B28:J28" si="5">B27/B5</f>
        <v>-0.31238095238095237</v>
      </c>
      <c r="C28" s="23">
        <f t="shared" si="5"/>
        <v>-0.35714285714285715</v>
      </c>
      <c r="D28" s="23">
        <f t="shared" si="5"/>
        <v>-0.39455782312925169</v>
      </c>
      <c r="E28" s="23">
        <f t="shared" si="5"/>
        <v>-0.42261904761904762</v>
      </c>
      <c r="F28" s="23">
        <f t="shared" si="5"/>
        <v>-0.44232804232804235</v>
      </c>
      <c r="G28" s="23">
        <f t="shared" si="5"/>
        <v>-0.45809523809523811</v>
      </c>
      <c r="H28" s="24">
        <f t="shared" si="5"/>
        <v>-0.28000000000000003</v>
      </c>
      <c r="I28" s="24">
        <f t="shared" si="5"/>
        <v>-0.33142857142857141</v>
      </c>
      <c r="J28" s="24">
        <f t="shared" si="5"/>
        <v>-0.38190476190476191</v>
      </c>
    </row>
    <row r="29" spans="1:12" x14ac:dyDescent="0.25">
      <c r="A29" s="16" t="s">
        <v>73</v>
      </c>
      <c r="B29" s="23"/>
      <c r="C29" s="23"/>
      <c r="D29" s="23"/>
      <c r="E29" s="23"/>
      <c r="F29" s="23"/>
      <c r="G29" s="23"/>
      <c r="H29" s="24">
        <f>-H28+$G$28</f>
        <v>-0.17809523809523808</v>
      </c>
      <c r="I29" s="24">
        <f>-I28+$G$28</f>
        <v>-0.12666666666666671</v>
      </c>
      <c r="J29" s="24">
        <f>-J28+$G$28</f>
        <v>-7.6190476190476197E-2</v>
      </c>
    </row>
    <row r="30" spans="1:12" x14ac:dyDescent="0.25">
      <c r="A30" s="16" t="s">
        <v>53</v>
      </c>
      <c r="B30" s="23"/>
      <c r="C30" s="23"/>
      <c r="D30" s="23"/>
      <c r="E30" s="23"/>
      <c r="F30" s="23"/>
      <c r="G30" s="23"/>
      <c r="H30" s="25">
        <f>H29*H5</f>
        <v>-18700</v>
      </c>
      <c r="I30" s="25">
        <f>I29*I5</f>
        <v>-13300.000000000004</v>
      </c>
      <c r="J30" s="25">
        <f>J29*J5</f>
        <v>-8000.0000000000009</v>
      </c>
    </row>
    <row r="32" spans="1:12" x14ac:dyDescent="0.25">
      <c r="A32" s="14" t="s">
        <v>74</v>
      </c>
    </row>
    <row r="34" spans="1:10" s="12" customFormat="1" ht="15" x14ac:dyDescent="0.25">
      <c r="A34" s="12" t="s">
        <v>65</v>
      </c>
      <c r="B34" s="12">
        <f>B3</f>
        <v>250</v>
      </c>
      <c r="C34" s="12">
        <f t="shared" ref="C34:G34" si="6">C3</f>
        <v>300</v>
      </c>
      <c r="D34" s="12">
        <f t="shared" si="6"/>
        <v>350</v>
      </c>
      <c r="E34" s="12">
        <f t="shared" si="6"/>
        <v>400</v>
      </c>
      <c r="F34" s="12">
        <f t="shared" si="6"/>
        <v>450</v>
      </c>
      <c r="G34" s="12">
        <f t="shared" si="6"/>
        <v>500</v>
      </c>
      <c r="H34" s="12">
        <f>G34</f>
        <v>500</v>
      </c>
      <c r="I34" s="12">
        <f>H34</f>
        <v>500</v>
      </c>
      <c r="J34" s="12">
        <f>I34</f>
        <v>500</v>
      </c>
    </row>
    <row r="35" spans="1:10" x14ac:dyDescent="0.25">
      <c r="A35" s="16" t="s">
        <v>66</v>
      </c>
      <c r="B35" s="15" t="s">
        <v>40</v>
      </c>
      <c r="C35" s="15" t="s">
        <v>40</v>
      </c>
      <c r="D35" s="15" t="s">
        <v>40</v>
      </c>
      <c r="E35" s="15" t="s">
        <v>40</v>
      </c>
      <c r="F35" s="15" t="s">
        <v>40</v>
      </c>
      <c r="G35" s="26" t="s">
        <v>40</v>
      </c>
      <c r="H35" s="15" t="s">
        <v>39</v>
      </c>
      <c r="I35" s="15" t="s">
        <v>38</v>
      </c>
      <c r="J35" s="13" t="s">
        <v>37</v>
      </c>
    </row>
    <row r="36" spans="1:10" ht="9" customHeight="1" x14ac:dyDescent="0.25"/>
    <row r="37" spans="1:10" x14ac:dyDescent="0.25">
      <c r="A37" s="16" t="s">
        <v>36</v>
      </c>
      <c r="B37" s="16">
        <f t="shared" ref="B37:J37" si="7">+B5</f>
        <v>52500</v>
      </c>
      <c r="C37" s="16">
        <f t="shared" si="7"/>
        <v>63000</v>
      </c>
      <c r="D37" s="16">
        <f t="shared" si="7"/>
        <v>73500</v>
      </c>
      <c r="E37" s="16">
        <f t="shared" si="7"/>
        <v>84000</v>
      </c>
      <c r="F37" s="16">
        <f t="shared" si="7"/>
        <v>94500</v>
      </c>
      <c r="G37" s="27">
        <f t="shared" si="7"/>
        <v>105000</v>
      </c>
      <c r="H37" s="16">
        <f t="shared" si="7"/>
        <v>105000</v>
      </c>
      <c r="I37" s="16">
        <f t="shared" si="7"/>
        <v>105000</v>
      </c>
      <c r="J37" s="27">
        <f t="shared" si="7"/>
        <v>105000</v>
      </c>
    </row>
    <row r="38" spans="1:10" x14ac:dyDescent="0.25">
      <c r="A38" s="16" t="s">
        <v>35</v>
      </c>
      <c r="B38" s="16">
        <f t="shared" ref="B38:G38" si="8">+B25</f>
        <v>-9900</v>
      </c>
      <c r="C38" s="16">
        <f t="shared" si="8"/>
        <v>-14200</v>
      </c>
      <c r="D38" s="16">
        <f t="shared" si="8"/>
        <v>-18900</v>
      </c>
      <c r="E38" s="16">
        <f t="shared" si="8"/>
        <v>-23400</v>
      </c>
      <c r="F38" s="16">
        <f t="shared" si="8"/>
        <v>-28300</v>
      </c>
      <c r="G38" s="27">
        <f t="shared" si="8"/>
        <v>-33200</v>
      </c>
      <c r="H38" s="16">
        <f>H25</f>
        <v>-12300</v>
      </c>
      <c r="I38" s="16">
        <f>I25</f>
        <v>-12300</v>
      </c>
      <c r="J38" s="27">
        <f>J25</f>
        <v>-12300</v>
      </c>
    </row>
    <row r="39" spans="1:10" x14ac:dyDescent="0.25">
      <c r="A39" s="16" t="s">
        <v>34</v>
      </c>
      <c r="B39" s="16">
        <f t="shared" ref="B39:G39" si="9">+B23</f>
        <v>-6500</v>
      </c>
      <c r="C39" s="16">
        <f t="shared" si="9"/>
        <v>-8300</v>
      </c>
      <c r="D39" s="16">
        <f t="shared" si="9"/>
        <v>-10100</v>
      </c>
      <c r="E39" s="16">
        <f t="shared" si="9"/>
        <v>-12100</v>
      </c>
      <c r="F39" s="16">
        <f t="shared" si="9"/>
        <v>-13500</v>
      </c>
      <c r="G39" s="27">
        <f t="shared" si="9"/>
        <v>-14900</v>
      </c>
      <c r="H39" s="16">
        <f>H23</f>
        <v>-7900</v>
      </c>
      <c r="I39" s="16">
        <f>I23</f>
        <v>-7900</v>
      </c>
      <c r="J39" s="27">
        <f>J23</f>
        <v>-7900</v>
      </c>
    </row>
    <row r="40" spans="1:10" x14ac:dyDescent="0.25">
      <c r="A40" s="16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27">
        <v>0</v>
      </c>
      <c r="H40" s="16">
        <f>H14</f>
        <v>-9200</v>
      </c>
      <c r="I40" s="16">
        <f>I14</f>
        <v>-9200</v>
      </c>
      <c r="J40" s="27">
        <f>J14</f>
        <v>-9200</v>
      </c>
    </row>
    <row r="41" spans="1:10" x14ac:dyDescent="0.25">
      <c r="A41" s="16" t="s">
        <v>75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27">
        <v>0</v>
      </c>
      <c r="H41" s="16">
        <f>H21</f>
        <v>0</v>
      </c>
      <c r="I41" s="16">
        <f>I19</f>
        <v>-5400</v>
      </c>
      <c r="J41" s="27">
        <f>J19</f>
        <v>-10700</v>
      </c>
    </row>
    <row r="42" spans="1:10" ht="9" customHeight="1" x14ac:dyDescent="0.25">
      <c r="B42" s="19"/>
      <c r="C42" s="19"/>
      <c r="D42" s="19"/>
      <c r="E42" s="19"/>
      <c r="F42" s="19"/>
      <c r="G42" s="28"/>
      <c r="H42" s="19"/>
      <c r="I42" s="19"/>
      <c r="J42" s="28"/>
    </row>
    <row r="43" spans="1:10" x14ac:dyDescent="0.25">
      <c r="A43" s="16" t="s">
        <v>56</v>
      </c>
      <c r="B43" s="16">
        <f t="shared" ref="B43:J43" si="10">SUM(B37:B42)</f>
        <v>36100</v>
      </c>
      <c r="C43" s="16">
        <f t="shared" si="10"/>
        <v>40500</v>
      </c>
      <c r="D43" s="16">
        <f t="shared" si="10"/>
        <v>44500</v>
      </c>
      <c r="E43" s="16">
        <f t="shared" si="10"/>
        <v>48500</v>
      </c>
      <c r="F43" s="16">
        <f t="shared" si="10"/>
        <v>52700</v>
      </c>
      <c r="G43" s="27">
        <f t="shared" si="10"/>
        <v>56900</v>
      </c>
      <c r="H43" s="16">
        <f t="shared" si="10"/>
        <v>75600</v>
      </c>
      <c r="I43" s="16">
        <f t="shared" si="10"/>
        <v>70200</v>
      </c>
      <c r="J43" s="27">
        <f t="shared" si="10"/>
        <v>64900</v>
      </c>
    </row>
    <row r="44" spans="1:10" x14ac:dyDescent="0.25">
      <c r="A44" s="16" t="s">
        <v>32</v>
      </c>
      <c r="B44" s="16">
        <f t="shared" ref="B44:J44" si="11">B43/12</f>
        <v>3008.3333333333335</v>
      </c>
      <c r="C44" s="16">
        <f t="shared" si="11"/>
        <v>3375</v>
      </c>
      <c r="D44" s="16">
        <f t="shared" si="11"/>
        <v>3708.3333333333335</v>
      </c>
      <c r="E44" s="16">
        <f t="shared" si="11"/>
        <v>4041.6666666666665</v>
      </c>
      <c r="F44" s="16">
        <f t="shared" si="11"/>
        <v>4391.666666666667</v>
      </c>
      <c r="G44" s="27">
        <f t="shared" si="11"/>
        <v>4741.666666666667</v>
      </c>
      <c r="H44" s="16">
        <f t="shared" si="11"/>
        <v>6300</v>
      </c>
      <c r="I44" s="16">
        <f t="shared" si="11"/>
        <v>5850</v>
      </c>
      <c r="J44" s="27">
        <f t="shared" si="11"/>
        <v>5408.333333333333</v>
      </c>
    </row>
    <row r="45" spans="1:10" x14ac:dyDescent="0.25">
      <c r="A45" s="16" t="s">
        <v>76</v>
      </c>
      <c r="B45" s="16">
        <f t="shared" ref="B45:J45" si="12">SUM(B38:B41)</f>
        <v>-16400</v>
      </c>
      <c r="C45" s="16">
        <f t="shared" si="12"/>
        <v>-22500</v>
      </c>
      <c r="D45" s="16">
        <f t="shared" si="12"/>
        <v>-29000</v>
      </c>
      <c r="E45" s="16">
        <f t="shared" si="12"/>
        <v>-35500</v>
      </c>
      <c r="F45" s="16">
        <f t="shared" si="12"/>
        <v>-41800</v>
      </c>
      <c r="G45" s="29">
        <f t="shared" si="12"/>
        <v>-48100</v>
      </c>
      <c r="H45" s="16">
        <f t="shared" si="12"/>
        <v>-29400</v>
      </c>
      <c r="I45" s="16">
        <f t="shared" si="12"/>
        <v>-34800</v>
      </c>
      <c r="J45" s="29">
        <f t="shared" si="12"/>
        <v>-40100</v>
      </c>
    </row>
    <row r="46" spans="1:10" x14ac:dyDescent="0.25">
      <c r="A46" s="16" t="s">
        <v>31</v>
      </c>
      <c r="B46" s="30">
        <f t="shared" ref="B46:J46" si="13">B45/B37</f>
        <v>-0.31238095238095237</v>
      </c>
      <c r="C46" s="30">
        <f t="shared" si="13"/>
        <v>-0.35714285714285715</v>
      </c>
      <c r="D46" s="30">
        <f t="shared" si="13"/>
        <v>-0.39455782312925169</v>
      </c>
      <c r="E46" s="30">
        <f t="shared" si="13"/>
        <v>-0.42261904761904762</v>
      </c>
      <c r="F46" s="30">
        <f t="shared" si="13"/>
        <v>-0.44232804232804235</v>
      </c>
      <c r="G46" s="31">
        <f t="shared" si="13"/>
        <v>-0.45809523809523811</v>
      </c>
      <c r="H46" s="30">
        <f t="shared" si="13"/>
        <v>-0.28000000000000003</v>
      </c>
      <c r="I46" s="30">
        <f t="shared" si="13"/>
        <v>-0.33142857142857141</v>
      </c>
      <c r="J46" s="31">
        <f t="shared" si="13"/>
        <v>-0.38190476190476191</v>
      </c>
    </row>
    <row r="47" spans="1:10" x14ac:dyDescent="0.25">
      <c r="A47" s="16" t="s">
        <v>30</v>
      </c>
      <c r="H47" s="16">
        <f>-G45+H45</f>
        <v>18700</v>
      </c>
      <c r="I47" s="16">
        <f>-G45+I45</f>
        <v>13300</v>
      </c>
      <c r="J47" s="27">
        <f>-G45+J45</f>
        <v>8000</v>
      </c>
    </row>
    <row r="48" spans="1:10" x14ac:dyDescent="0.25">
      <c r="A48" s="16" t="s">
        <v>29</v>
      </c>
      <c r="B48" s="1" t="s">
        <v>64</v>
      </c>
      <c r="C48" s="1" t="s">
        <v>64</v>
      </c>
      <c r="D48" s="1" t="s">
        <v>64</v>
      </c>
      <c r="E48" s="1" t="s">
        <v>64</v>
      </c>
      <c r="F48" s="1" t="s">
        <v>64</v>
      </c>
      <c r="G48" s="1" t="s">
        <v>64</v>
      </c>
      <c r="H48" s="16">
        <f>H16-H18</f>
        <v>35800</v>
      </c>
      <c r="I48" s="16">
        <f>I16-I18</f>
        <v>17900</v>
      </c>
      <c r="J48" s="29">
        <f>J16-J18</f>
        <v>0</v>
      </c>
    </row>
    <row r="49" spans="1:10" x14ac:dyDescent="0.25">
      <c r="A49" s="16" t="s">
        <v>52</v>
      </c>
      <c r="B49" s="15"/>
      <c r="C49" s="15"/>
      <c r="D49" s="15"/>
      <c r="E49" s="15"/>
      <c r="F49" s="15"/>
      <c r="G49" s="15"/>
      <c r="H49" s="16">
        <f>-H8+H23+H25</f>
        <v>24800</v>
      </c>
      <c r="I49" s="16">
        <f>-I8+I23+I25</f>
        <v>24800</v>
      </c>
      <c r="J49" s="27">
        <f>-J8+J23+J25</f>
        <v>24800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4294967293" r:id="rId1"/>
  <headerFooter>
    <oddHeader>&amp;C&amp;"Times New Roman,Normal"&amp;11Simulation: company versus freelance status</oddHeader>
    <oddFooter>&amp;L&amp;"Times New Roman,Normal"&amp;11Print dd &amp;D - &amp;T&amp;RBrussels Accountants BV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E2F9-F6CA-44E0-BE36-D0032DC4EA93}">
  <dimension ref="A1:G59"/>
  <sheetViews>
    <sheetView showGridLines="0" topLeftCell="A34" workbookViewId="0">
      <selection activeCell="E8" sqref="E8"/>
    </sheetView>
  </sheetViews>
  <sheetFormatPr defaultColWidth="9.140625" defaultRowHeight="16.5" x14ac:dyDescent="0.25"/>
  <cols>
    <col min="1" max="1" width="56.28515625" style="16" customWidth="1"/>
    <col min="2" max="5" width="15.28515625" style="16" customWidth="1"/>
    <col min="6" max="7" width="14.28515625" style="16" customWidth="1"/>
    <col min="8" max="8" width="10.7109375" style="16" bestFit="1" customWidth="1"/>
    <col min="9" max="9" width="11" style="16" bestFit="1" customWidth="1"/>
    <col min="10" max="10" width="10.7109375" style="16" bestFit="1" customWidth="1"/>
    <col min="11" max="12" width="9.85546875" style="16" bestFit="1" customWidth="1"/>
    <col min="13" max="16384" width="9.140625" style="16"/>
  </cols>
  <sheetData>
    <row r="1" spans="1:7" x14ac:dyDescent="0.25">
      <c r="A1" s="14" t="s">
        <v>60</v>
      </c>
      <c r="B1" s="15" t="s">
        <v>40</v>
      </c>
      <c r="C1" s="15" t="s">
        <v>39</v>
      </c>
      <c r="D1" s="15" t="s">
        <v>38</v>
      </c>
      <c r="E1" s="1" t="s">
        <v>37</v>
      </c>
      <c r="F1" s="1" t="s">
        <v>37</v>
      </c>
      <c r="G1" s="1" t="s">
        <v>37</v>
      </c>
    </row>
    <row r="2" spans="1:7" x14ac:dyDescent="0.25">
      <c r="F2" s="15" t="s">
        <v>84</v>
      </c>
      <c r="G2" s="15" t="s">
        <v>85</v>
      </c>
    </row>
    <row r="3" spans="1:7" x14ac:dyDescent="0.25">
      <c r="A3" s="16" t="s">
        <v>79</v>
      </c>
      <c r="B3" s="33">
        <v>500</v>
      </c>
    </row>
    <row r="4" spans="1:7" ht="9" customHeight="1" x14ac:dyDescent="0.25">
      <c r="B4" s="17"/>
    </row>
    <row r="5" spans="1:7" x14ac:dyDescent="0.25">
      <c r="A5" s="16" t="s">
        <v>55</v>
      </c>
      <c r="B5" s="16">
        <f>ROUND(220*B3,-2)</f>
        <v>110000</v>
      </c>
      <c r="C5" s="16">
        <f>B5</f>
        <v>110000</v>
      </c>
      <c r="D5" s="16">
        <f>C5</f>
        <v>110000</v>
      </c>
      <c r="E5" s="16">
        <f>D5</f>
        <v>110000</v>
      </c>
      <c r="F5" s="16">
        <f>E5</f>
        <v>110000</v>
      </c>
      <c r="G5" s="16">
        <f>F5</f>
        <v>110000</v>
      </c>
    </row>
    <row r="6" spans="1:7" ht="9" customHeight="1" x14ac:dyDescent="0.25"/>
    <row r="7" spans="1:7" x14ac:dyDescent="0.25">
      <c r="A7" s="18" t="s">
        <v>67</v>
      </c>
      <c r="B7" s="16">
        <v>-16600</v>
      </c>
      <c r="C7" s="16">
        <v>-19000</v>
      </c>
      <c r="D7" s="16">
        <v>-19000</v>
      </c>
      <c r="E7" s="16">
        <v>-19000</v>
      </c>
      <c r="F7" s="16">
        <v>-19000</v>
      </c>
      <c r="G7" s="16">
        <v>-19000</v>
      </c>
    </row>
    <row r="8" spans="1:7" x14ac:dyDescent="0.25">
      <c r="A8" s="18" t="s">
        <v>82</v>
      </c>
      <c r="G8" s="16">
        <v>-12000</v>
      </c>
    </row>
    <row r="9" spans="1:7" x14ac:dyDescent="0.25">
      <c r="A9" s="16" t="s">
        <v>83</v>
      </c>
      <c r="B9" s="16">
        <v>0</v>
      </c>
      <c r="C9" s="16">
        <v>-45000</v>
      </c>
      <c r="D9" s="16">
        <f>C9</f>
        <v>-45000</v>
      </c>
      <c r="E9" s="16">
        <f>C9</f>
        <v>-45000</v>
      </c>
      <c r="F9" s="16">
        <f>D9</f>
        <v>-45000</v>
      </c>
      <c r="G9" s="16">
        <f>E9</f>
        <v>-45000</v>
      </c>
    </row>
    <row r="10" spans="1:7" ht="7.5" customHeight="1" x14ac:dyDescent="0.25">
      <c r="B10" s="19"/>
      <c r="C10" s="19"/>
      <c r="D10" s="19"/>
      <c r="E10" s="19"/>
      <c r="F10" s="19"/>
      <c r="G10" s="19"/>
    </row>
    <row r="11" spans="1:7" x14ac:dyDescent="0.25">
      <c r="A11" s="16" t="s">
        <v>45</v>
      </c>
      <c r="B11" s="16">
        <f>SUM(B7:B10)</f>
        <v>-16600</v>
      </c>
      <c r="C11" s="16">
        <f>SUM(C7:C10)</f>
        <v>-64000</v>
      </c>
      <c r="D11" s="16">
        <f>SUM(D7:D10)</f>
        <v>-64000</v>
      </c>
      <c r="E11" s="16">
        <f>SUM(E7:E10)</f>
        <v>-64000</v>
      </c>
      <c r="F11" s="16">
        <f>SUM(F7:F10)</f>
        <v>-64000</v>
      </c>
      <c r="G11" s="16">
        <f>SUM(G7:G10)</f>
        <v>-76000</v>
      </c>
    </row>
    <row r="12" spans="1:7" ht="9" customHeight="1" x14ac:dyDescent="0.25"/>
    <row r="13" spans="1:7" x14ac:dyDescent="0.25">
      <c r="A13" s="16" t="s">
        <v>44</v>
      </c>
      <c r="B13" s="16">
        <f>B5+B11</f>
        <v>93400</v>
      </c>
      <c r="C13" s="16">
        <f>C5+C11</f>
        <v>46000</v>
      </c>
      <c r="D13" s="16">
        <f>D5+D11</f>
        <v>46000</v>
      </c>
      <c r="E13" s="16">
        <f>E5+E11</f>
        <v>46000</v>
      </c>
      <c r="F13" s="16">
        <f>F5+F11</f>
        <v>46000</v>
      </c>
      <c r="G13" s="16">
        <f>G5+G11</f>
        <v>34000</v>
      </c>
    </row>
    <row r="14" spans="1:7" ht="9" customHeight="1" x14ac:dyDescent="0.25"/>
    <row r="15" spans="1:7" x14ac:dyDescent="0.25">
      <c r="A15" s="16" t="s">
        <v>78</v>
      </c>
      <c r="C15" s="20">
        <f>ROUND(C13*-0.2,-2)</f>
        <v>-9200</v>
      </c>
      <c r="D15" s="20">
        <f>ROUND(D13*-0.2,-2)</f>
        <v>-9200</v>
      </c>
      <c r="E15" s="20">
        <f>ROUND(E13*-0.2,-2)</f>
        <v>-9200</v>
      </c>
      <c r="F15" s="20">
        <f>ROUND(F13*-0.2,-2)</f>
        <v>-9200</v>
      </c>
      <c r="G15" s="20">
        <f>ROUND(G13*-0.2,-2)</f>
        <v>-6800</v>
      </c>
    </row>
    <row r="16" spans="1:7" ht="9" customHeight="1" x14ac:dyDescent="0.25"/>
    <row r="17" spans="1:7" x14ac:dyDescent="0.25">
      <c r="A17" s="16" t="s">
        <v>43</v>
      </c>
      <c r="C17" s="16">
        <f>SUM(C12:C16)</f>
        <v>36800</v>
      </c>
      <c r="D17" s="16">
        <f>SUM(D12:D16)</f>
        <v>36800</v>
      </c>
      <c r="E17" s="16">
        <f>SUM(E12:E16)</f>
        <v>36800</v>
      </c>
      <c r="F17" s="16">
        <f>SUM(F12:F16)</f>
        <v>36800</v>
      </c>
      <c r="G17" s="16">
        <f>SUM(G12:G16)</f>
        <v>27200</v>
      </c>
    </row>
    <row r="18" spans="1:7" ht="9" customHeight="1" x14ac:dyDescent="0.25"/>
    <row r="19" spans="1:7" x14ac:dyDescent="0.25">
      <c r="A19" s="16" t="s">
        <v>42</v>
      </c>
      <c r="C19" s="16">
        <v>0</v>
      </c>
      <c r="D19" s="16">
        <f>D17/2</f>
        <v>18400</v>
      </c>
      <c r="E19" s="16">
        <f>E17</f>
        <v>36800</v>
      </c>
      <c r="F19" s="16">
        <f>F17</f>
        <v>36800</v>
      </c>
      <c r="G19" s="16">
        <f>G17</f>
        <v>27200</v>
      </c>
    </row>
    <row r="20" spans="1:7" x14ac:dyDescent="0.25">
      <c r="A20" s="16" t="s">
        <v>80</v>
      </c>
      <c r="D20" s="20">
        <f>ROUND(D19*-0.3,-2)</f>
        <v>-5500</v>
      </c>
      <c r="E20" s="20">
        <f>ROUND(E19*-0.3,-2)</f>
        <v>-11000</v>
      </c>
      <c r="F20" s="20">
        <f>ROUND(F19*-0.15,-2)</f>
        <v>-5500</v>
      </c>
      <c r="G20" s="20">
        <f>ROUND(G19*-0.15,-2)</f>
        <v>-4100</v>
      </c>
    </row>
    <row r="21" spans="1:7" ht="17.25" x14ac:dyDescent="0.3">
      <c r="A21" s="32" t="s">
        <v>86</v>
      </c>
    </row>
    <row r="22" spans="1:7" ht="8.25" customHeight="1" x14ac:dyDescent="0.3">
      <c r="A22" s="32"/>
      <c r="D22" s="19"/>
      <c r="E22" s="19"/>
      <c r="F22" s="19"/>
      <c r="G22" s="19"/>
    </row>
    <row r="23" spans="1:7" x14ac:dyDescent="0.25">
      <c r="A23" s="16" t="s">
        <v>70</v>
      </c>
      <c r="D23" s="16">
        <f>SUM(D19:D22)</f>
        <v>12900</v>
      </c>
      <c r="E23" s="16">
        <f>SUM(E19:E22)</f>
        <v>25800</v>
      </c>
      <c r="F23" s="16">
        <f>SUM(F19:F22)</f>
        <v>31300</v>
      </c>
      <c r="G23" s="16">
        <f>SUM(G19:G22)</f>
        <v>23100</v>
      </c>
    </row>
    <row r="24" spans="1:7" ht="9" customHeight="1" x14ac:dyDescent="0.25"/>
    <row r="25" spans="1:7" x14ac:dyDescent="0.25">
      <c r="A25" s="16" t="s">
        <v>71</v>
      </c>
      <c r="B25" s="20">
        <v>-17200</v>
      </c>
      <c r="C25" s="20">
        <v>-7800</v>
      </c>
      <c r="D25" s="20">
        <f>C25</f>
        <v>-7800</v>
      </c>
      <c r="E25" s="20">
        <f>D25</f>
        <v>-7800</v>
      </c>
      <c r="F25" s="20">
        <f>E25</f>
        <v>-7800</v>
      </c>
      <c r="G25" s="20">
        <f>F25</f>
        <v>-7800</v>
      </c>
    </row>
    <row r="26" spans="1:7" x14ac:dyDescent="0.25">
      <c r="A26" s="16" t="s">
        <v>62</v>
      </c>
      <c r="B26" s="16">
        <f>SUM(B13:B25)</f>
        <v>76200</v>
      </c>
      <c r="C26" s="16">
        <f>-C9+C25</f>
        <v>37200</v>
      </c>
      <c r="D26" s="16">
        <f>-D9+D25</f>
        <v>37200</v>
      </c>
      <c r="E26" s="16">
        <f>-E9+E25</f>
        <v>37200</v>
      </c>
      <c r="F26" s="16">
        <f>-F9+F25</f>
        <v>37200</v>
      </c>
      <c r="G26" s="16">
        <f>-G9+G25</f>
        <v>37200</v>
      </c>
    </row>
    <row r="27" spans="1:7" x14ac:dyDescent="0.25">
      <c r="A27" s="16" t="s">
        <v>61</v>
      </c>
      <c r="B27" s="20">
        <v>-34000</v>
      </c>
      <c r="C27" s="20">
        <v>-11800</v>
      </c>
      <c r="D27" s="20">
        <f>C27</f>
        <v>-11800</v>
      </c>
      <c r="E27" s="20">
        <f>D27</f>
        <v>-11800</v>
      </c>
      <c r="F27" s="20">
        <f>E27</f>
        <v>-11800</v>
      </c>
      <c r="G27" s="20">
        <f>F27</f>
        <v>-11800</v>
      </c>
    </row>
    <row r="28" spans="1:7" x14ac:dyDescent="0.25">
      <c r="A28" s="16" t="s">
        <v>81</v>
      </c>
      <c r="B28" s="20"/>
      <c r="C28" s="20"/>
      <c r="D28" s="20"/>
      <c r="E28" s="20"/>
      <c r="F28" s="20"/>
      <c r="G28" s="20">
        <f>G8/2*0.15</f>
        <v>-900</v>
      </c>
    </row>
    <row r="29" spans="1:7" ht="6.75" customHeight="1" x14ac:dyDescent="0.25">
      <c r="A29" s="21"/>
    </row>
    <row r="30" spans="1:7" x14ac:dyDescent="0.25">
      <c r="A30" s="16" t="s">
        <v>54</v>
      </c>
      <c r="B30" s="20">
        <f t="shared" ref="B30:G30" si="0">B27+B25+B15+B20</f>
        <v>-51200</v>
      </c>
      <c r="C30" s="20">
        <f t="shared" si="0"/>
        <v>-28800</v>
      </c>
      <c r="D30" s="20">
        <f t="shared" si="0"/>
        <v>-34300</v>
      </c>
      <c r="E30" s="20">
        <f t="shared" si="0"/>
        <v>-39800</v>
      </c>
      <c r="F30" s="20">
        <f t="shared" si="0"/>
        <v>-34300</v>
      </c>
      <c r="G30" s="20">
        <f>G27+G25+G15+G20+G28</f>
        <v>-31400</v>
      </c>
    </row>
    <row r="31" spans="1:7" x14ac:dyDescent="0.25">
      <c r="A31" s="16" t="s">
        <v>72</v>
      </c>
      <c r="B31" s="23">
        <f>B30/B5</f>
        <v>-0.46545454545454545</v>
      </c>
      <c r="C31" s="24">
        <f>C30/C5</f>
        <v>-0.26181818181818184</v>
      </c>
      <c r="D31" s="24">
        <f>D30/D5</f>
        <v>-0.31181818181818183</v>
      </c>
      <c r="E31" s="24">
        <f>E30/E5</f>
        <v>-0.36181818181818182</v>
      </c>
      <c r="F31" s="24">
        <f>F30/F5</f>
        <v>-0.31181818181818183</v>
      </c>
      <c r="G31" s="24">
        <f>G30/G5</f>
        <v>-0.28545454545454546</v>
      </c>
    </row>
    <row r="32" spans="1:7" x14ac:dyDescent="0.25">
      <c r="A32" s="16" t="s">
        <v>73</v>
      </c>
      <c r="B32" s="23"/>
      <c r="C32" s="24">
        <f>-C31+$B$31</f>
        <v>-0.20363636363636362</v>
      </c>
      <c r="D32" s="24">
        <f>-D31+$B$31</f>
        <v>-0.15363636363636363</v>
      </c>
      <c r="E32" s="24">
        <f>-E31+$B$31</f>
        <v>-0.10363636363636364</v>
      </c>
      <c r="F32" s="24">
        <f>-F31+$B$31</f>
        <v>-0.15363636363636363</v>
      </c>
      <c r="G32" s="24">
        <f>-G31+$B$31</f>
        <v>-0.18</v>
      </c>
    </row>
    <row r="33" spans="1:7" x14ac:dyDescent="0.25">
      <c r="A33" s="16" t="s">
        <v>53</v>
      </c>
      <c r="B33" s="23"/>
      <c r="C33" s="25">
        <f>C32*C5</f>
        <v>-22399.999999999996</v>
      </c>
      <c r="D33" s="25">
        <f>D32*D5</f>
        <v>-16900</v>
      </c>
      <c r="E33" s="25">
        <f>E32*E5</f>
        <v>-11400</v>
      </c>
      <c r="F33" s="25">
        <f>F32*F5</f>
        <v>-16900</v>
      </c>
      <c r="G33" s="25">
        <f>G32*G5</f>
        <v>-19800</v>
      </c>
    </row>
    <row r="34" spans="1:7" ht="13.5" customHeight="1" x14ac:dyDescent="0.25"/>
    <row r="35" spans="1:7" x14ac:dyDescent="0.25">
      <c r="A35" s="14" t="s">
        <v>74</v>
      </c>
    </row>
    <row r="36" spans="1:7" ht="13.5" customHeight="1" x14ac:dyDescent="0.25">
      <c r="E36" s="34"/>
      <c r="F36" s="34"/>
    </row>
    <row r="37" spans="1:7" s="12" customFormat="1" ht="15" x14ac:dyDescent="0.25">
      <c r="A37" s="12" t="s">
        <v>65</v>
      </c>
      <c r="B37" s="12">
        <f>B3</f>
        <v>500</v>
      </c>
      <c r="C37" s="12">
        <f>B37</f>
        <v>500</v>
      </c>
      <c r="D37" s="12">
        <f>C37</f>
        <v>500</v>
      </c>
      <c r="E37" s="35">
        <f>D37</f>
        <v>500</v>
      </c>
      <c r="F37" s="35">
        <f>E37</f>
        <v>500</v>
      </c>
      <c r="G37" s="12">
        <f>F37</f>
        <v>500</v>
      </c>
    </row>
    <row r="38" spans="1:7" x14ac:dyDescent="0.25">
      <c r="A38" s="16" t="s">
        <v>66</v>
      </c>
      <c r="B38" s="26" t="s">
        <v>40</v>
      </c>
      <c r="C38" s="15" t="s">
        <v>39</v>
      </c>
      <c r="D38" s="15" t="s">
        <v>38</v>
      </c>
      <c r="E38" s="36" t="s">
        <v>37</v>
      </c>
      <c r="F38" s="36" t="s">
        <v>37</v>
      </c>
      <c r="G38" s="41" t="s">
        <v>37</v>
      </c>
    </row>
    <row r="39" spans="1:7" ht="9" customHeight="1" x14ac:dyDescent="0.25">
      <c r="E39" s="34"/>
      <c r="F39" s="34"/>
    </row>
    <row r="40" spans="1:7" x14ac:dyDescent="0.25">
      <c r="A40" s="16" t="s">
        <v>36</v>
      </c>
      <c r="B40" s="27">
        <f>+B5</f>
        <v>110000</v>
      </c>
      <c r="C40" s="16">
        <f>+C5</f>
        <v>110000</v>
      </c>
      <c r="D40" s="16">
        <f>+D5</f>
        <v>110000</v>
      </c>
      <c r="E40" s="34">
        <f>+E5</f>
        <v>110000</v>
      </c>
      <c r="F40" s="34">
        <f>+F5</f>
        <v>110000</v>
      </c>
      <c r="G40" s="27">
        <f>+G5</f>
        <v>110000</v>
      </c>
    </row>
    <row r="41" spans="1:7" x14ac:dyDescent="0.25">
      <c r="A41" s="16" t="s">
        <v>35</v>
      </c>
      <c r="B41" s="27">
        <f t="shared" ref="B41" si="1">+B27</f>
        <v>-34000</v>
      </c>
      <c r="C41" s="16">
        <f>C27</f>
        <v>-11800</v>
      </c>
      <c r="D41" s="16">
        <f>D27</f>
        <v>-11800</v>
      </c>
      <c r="E41" s="34">
        <f>E27</f>
        <v>-11800</v>
      </c>
      <c r="F41" s="34">
        <f>F27</f>
        <v>-11800</v>
      </c>
      <c r="G41" s="27">
        <f>G27</f>
        <v>-11800</v>
      </c>
    </row>
    <row r="42" spans="1:7" x14ac:dyDescent="0.25">
      <c r="A42" s="16" t="s">
        <v>34</v>
      </c>
      <c r="B42" s="27">
        <f t="shared" ref="B42" si="2">+B25</f>
        <v>-17200</v>
      </c>
      <c r="C42" s="16">
        <f>C25</f>
        <v>-7800</v>
      </c>
      <c r="D42" s="16">
        <f>D25</f>
        <v>-7800</v>
      </c>
      <c r="E42" s="34">
        <f>E25</f>
        <v>-7800</v>
      </c>
      <c r="F42" s="34">
        <f>F25</f>
        <v>-7800</v>
      </c>
      <c r="G42" s="27">
        <f>G25</f>
        <v>-7800</v>
      </c>
    </row>
    <row r="43" spans="1:7" x14ac:dyDescent="0.25">
      <c r="A43" s="16" t="s">
        <v>33</v>
      </c>
      <c r="B43" s="27">
        <v>0</v>
      </c>
      <c r="C43" s="16">
        <f>C15</f>
        <v>-9200</v>
      </c>
      <c r="D43" s="16">
        <f>D15</f>
        <v>-9200</v>
      </c>
      <c r="E43" s="34">
        <f>E15</f>
        <v>-9200</v>
      </c>
      <c r="F43" s="34">
        <f>F15</f>
        <v>-9200</v>
      </c>
      <c r="G43" s="27">
        <f>G15</f>
        <v>-6800</v>
      </c>
    </row>
    <row r="44" spans="1:7" x14ac:dyDescent="0.25">
      <c r="A44" s="16" t="s">
        <v>75</v>
      </c>
      <c r="B44" s="27">
        <v>0</v>
      </c>
      <c r="C44" s="16">
        <f>C23</f>
        <v>0</v>
      </c>
      <c r="D44" s="16">
        <f>D20</f>
        <v>-5500</v>
      </c>
      <c r="E44" s="34">
        <f>E20</f>
        <v>-11000</v>
      </c>
      <c r="F44" s="34">
        <f>F20</f>
        <v>-5500</v>
      </c>
      <c r="G44" s="27">
        <f>G20</f>
        <v>-4100</v>
      </c>
    </row>
    <row r="45" spans="1:7" x14ac:dyDescent="0.25">
      <c r="A45" s="16" t="s">
        <v>81</v>
      </c>
      <c r="B45" s="27"/>
      <c r="E45" s="34"/>
      <c r="F45" s="34"/>
      <c r="G45" s="27">
        <f>G28</f>
        <v>-900</v>
      </c>
    </row>
    <row r="46" spans="1:7" ht="9" customHeight="1" x14ac:dyDescent="0.25">
      <c r="B46" s="28"/>
      <c r="C46" s="19"/>
      <c r="D46" s="19"/>
      <c r="E46" s="37"/>
      <c r="F46" s="37"/>
      <c r="G46" s="28"/>
    </row>
    <row r="47" spans="1:7" x14ac:dyDescent="0.25">
      <c r="A47" s="16" t="s">
        <v>56</v>
      </c>
      <c r="B47" s="27">
        <f t="shared" ref="B47:E47" si="3">SUM(B40:B46)</f>
        <v>58800</v>
      </c>
      <c r="C47" s="16">
        <f t="shared" si="3"/>
        <v>81200</v>
      </c>
      <c r="D47" s="16">
        <f t="shared" si="3"/>
        <v>75700</v>
      </c>
      <c r="E47" s="34">
        <f t="shared" si="3"/>
        <v>70200</v>
      </c>
      <c r="F47" s="34">
        <f>SUM(F40:F46)</f>
        <v>75700</v>
      </c>
      <c r="G47" s="27">
        <f>SUM(G40:G46)</f>
        <v>78600</v>
      </c>
    </row>
    <row r="48" spans="1:7" x14ac:dyDescent="0.25">
      <c r="A48" s="16" t="s">
        <v>32</v>
      </c>
      <c r="B48" s="27">
        <f t="shared" ref="B48:G48" si="4">B47/12</f>
        <v>4900</v>
      </c>
      <c r="C48" s="16">
        <f t="shared" si="4"/>
        <v>6766.666666666667</v>
      </c>
      <c r="D48" s="16">
        <f t="shared" si="4"/>
        <v>6308.333333333333</v>
      </c>
      <c r="E48" s="34">
        <f t="shared" si="4"/>
        <v>5850</v>
      </c>
      <c r="F48" s="34">
        <f t="shared" si="4"/>
        <v>6308.333333333333</v>
      </c>
      <c r="G48" s="27">
        <f t="shared" si="4"/>
        <v>6550</v>
      </c>
    </row>
    <row r="49" spans="1:7" x14ac:dyDescent="0.25">
      <c r="A49" s="16" t="s">
        <v>76</v>
      </c>
      <c r="B49" s="29">
        <f t="shared" ref="B49:G49" si="5">SUM(B41:B44)</f>
        <v>-51200</v>
      </c>
      <c r="C49" s="40">
        <f>SUM(C41:C44)</f>
        <v>-28800</v>
      </c>
      <c r="D49" s="40">
        <f t="shared" si="5"/>
        <v>-34300</v>
      </c>
      <c r="E49" s="38">
        <f t="shared" si="5"/>
        <v>-39800</v>
      </c>
      <c r="F49" s="38">
        <f t="shared" si="5"/>
        <v>-34300</v>
      </c>
      <c r="G49" s="29">
        <f>SUM(G41:G44)</f>
        <v>-30500</v>
      </c>
    </row>
    <row r="50" spans="1:7" x14ac:dyDescent="0.25">
      <c r="A50" s="16" t="s">
        <v>31</v>
      </c>
      <c r="B50" s="31">
        <f t="shared" ref="B50:G50" si="6">B49/B40</f>
        <v>-0.46545454545454545</v>
      </c>
      <c r="C50" s="30">
        <f t="shared" si="6"/>
        <v>-0.26181818181818184</v>
      </c>
      <c r="D50" s="30">
        <f t="shared" si="6"/>
        <v>-0.31181818181818183</v>
      </c>
      <c r="E50" s="39">
        <f t="shared" si="6"/>
        <v>-0.36181818181818182</v>
      </c>
      <c r="F50" s="39">
        <f t="shared" si="6"/>
        <v>-0.31181818181818183</v>
      </c>
      <c r="G50" s="31">
        <f>G49/G40</f>
        <v>-0.27727272727272728</v>
      </c>
    </row>
    <row r="51" spans="1:7" x14ac:dyDescent="0.25">
      <c r="A51" s="16" t="s">
        <v>30</v>
      </c>
      <c r="C51" s="16">
        <f>-B49+C49</f>
        <v>22400</v>
      </c>
      <c r="D51" s="16">
        <f>-B49+D49</f>
        <v>16900</v>
      </c>
      <c r="E51" s="34">
        <f>-$B$49+E49</f>
        <v>11400</v>
      </c>
      <c r="F51" s="34">
        <f t="shared" ref="F51:G51" si="7">-$B$49+F49</f>
        <v>16900</v>
      </c>
      <c r="G51" s="27">
        <f t="shared" si="7"/>
        <v>20700</v>
      </c>
    </row>
    <row r="52" spans="1:7" x14ac:dyDescent="0.25">
      <c r="A52" s="16" t="s">
        <v>29</v>
      </c>
      <c r="B52" s="1" t="s">
        <v>64</v>
      </c>
      <c r="C52" s="16">
        <f>C17-C19</f>
        <v>36800</v>
      </c>
      <c r="D52" s="16">
        <f>D17-D19</f>
        <v>18400</v>
      </c>
      <c r="E52" s="34">
        <f>E17-E19</f>
        <v>0</v>
      </c>
      <c r="F52" s="34">
        <f>F17-F19</f>
        <v>0</v>
      </c>
      <c r="G52" s="29">
        <f>G17-G19</f>
        <v>0</v>
      </c>
    </row>
    <row r="53" spans="1:7" x14ac:dyDescent="0.25">
      <c r="A53" s="16" t="s">
        <v>52</v>
      </c>
      <c r="B53" s="15"/>
      <c r="C53" s="16">
        <f>-C9+C25+C27</f>
        <v>25400</v>
      </c>
      <c r="D53" s="16">
        <f>-D9+D25+D27</f>
        <v>25400</v>
      </c>
      <c r="E53" s="34">
        <f>-E9+E25+E27</f>
        <v>25400</v>
      </c>
      <c r="F53" s="34">
        <f>-F9+F25+F27</f>
        <v>25400</v>
      </c>
      <c r="G53" s="27">
        <f>-G9+G25+G27</f>
        <v>25400</v>
      </c>
    </row>
    <row r="54" spans="1:7" x14ac:dyDescent="0.25">
      <c r="E54" s="34"/>
      <c r="F54" s="34"/>
    </row>
    <row r="55" spans="1:7" x14ac:dyDescent="0.25">
      <c r="E55" s="34"/>
      <c r="F55" s="34"/>
    </row>
    <row r="56" spans="1:7" x14ac:dyDescent="0.25">
      <c r="E56" s="34"/>
      <c r="F56" s="34"/>
    </row>
    <row r="57" spans="1:7" x14ac:dyDescent="0.25">
      <c r="E57" s="34"/>
      <c r="F57" s="34"/>
    </row>
    <row r="58" spans="1:7" x14ac:dyDescent="0.25">
      <c r="E58" s="34"/>
      <c r="F58" s="34"/>
    </row>
    <row r="59" spans="1:7" x14ac:dyDescent="0.25">
      <c r="E59" s="34"/>
      <c r="F59" s="34"/>
    </row>
  </sheetData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  <headerFooter>
    <oddHeader>&amp;C&amp;"Times New Roman,Normal"&amp;11Simulation: company versus freelance status</oddHeader>
    <oddFooter>&amp;L&amp;"Times New Roman,Normal"&amp;11Print dd &amp;D - &amp;T&amp;RBrussels Accountants BV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accounts</vt:lpstr>
      <vt:lpstr>freelance versus company</vt:lpstr>
      <vt:lpstr>different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 Cleuren</dc:creator>
  <cp:lastModifiedBy>Ive Cleuren</cp:lastModifiedBy>
  <cp:lastPrinted>2022-04-10T18:43:18Z</cp:lastPrinted>
  <dcterms:created xsi:type="dcterms:W3CDTF">2019-01-12T20:35:34Z</dcterms:created>
  <dcterms:modified xsi:type="dcterms:W3CDTF">2022-04-10T18:43:36Z</dcterms:modified>
</cp:coreProperties>
</file>